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28960" yWindow="-1880" windowWidth="35000" windowHeight="18240" activeTab="5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Overall Champ" sheetId="6" r:id="rId6"/>
    <sheet name="Overall HCap" sheetId="7" r:id="rId7"/>
  </sheets>
  <externalReferences>
    <externalReference r:id="rId8"/>
  </externalReferences>
  <definedNames>
    <definedName name="_xlnm._FilterDatabase" localSheetId="5" hidden="1">'Overall Champ'!$A$3:$W$66</definedName>
    <definedName name="_xlnm._FilterDatabase" localSheetId="6" hidden="1">'Overall HCap'!$A$3:$W$66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3" i="7" l="1"/>
  <c r="C63" i="7"/>
  <c r="D62" i="7"/>
  <c r="C62" i="7"/>
  <c r="D61" i="7"/>
  <c r="C61" i="7"/>
  <c r="D60" i="7"/>
  <c r="C60" i="7"/>
  <c r="D9" i="7"/>
  <c r="C9" i="7"/>
  <c r="D57" i="7"/>
  <c r="C57" i="7"/>
  <c r="D56" i="7"/>
  <c r="C56" i="7"/>
  <c r="D55" i="7"/>
  <c r="C55" i="7"/>
  <c r="D54" i="7"/>
  <c r="C54" i="7"/>
  <c r="D52" i="7"/>
  <c r="C52" i="7"/>
  <c r="C58" i="7"/>
  <c r="D49" i="7"/>
  <c r="C49" i="7"/>
  <c r="D53" i="7"/>
  <c r="C53" i="7"/>
  <c r="D44" i="7"/>
  <c r="C44" i="7"/>
  <c r="D43" i="7"/>
  <c r="C43" i="7"/>
  <c r="D42" i="7"/>
  <c r="C42" i="7"/>
  <c r="D41" i="7"/>
  <c r="C41" i="7"/>
  <c r="D40" i="7"/>
  <c r="C40" i="7"/>
  <c r="D39" i="7"/>
  <c r="C39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16" i="7"/>
  <c r="C16" i="7"/>
  <c r="D29" i="7"/>
  <c r="C29" i="7"/>
  <c r="D64" i="7"/>
  <c r="C64" i="7"/>
  <c r="D26" i="7"/>
  <c r="C26" i="7"/>
  <c r="D25" i="7"/>
  <c r="C25" i="7"/>
  <c r="D46" i="7"/>
  <c r="C46" i="7"/>
  <c r="D45" i="7"/>
  <c r="C45" i="7"/>
  <c r="D20" i="7"/>
  <c r="C20" i="7"/>
  <c r="D19" i="7"/>
  <c r="C19" i="7"/>
  <c r="D18" i="7"/>
  <c r="C18" i="7"/>
  <c r="D47" i="7"/>
  <c r="C47" i="7"/>
  <c r="D13" i="7"/>
  <c r="C13" i="7"/>
  <c r="D12" i="7"/>
  <c r="C12" i="7"/>
  <c r="D11" i="7"/>
  <c r="C11" i="7"/>
  <c r="D10" i="7"/>
  <c r="C10" i="7"/>
  <c r="D50" i="7"/>
  <c r="C50" i="7"/>
  <c r="D8" i="7"/>
  <c r="C8" i="7"/>
  <c r="D21" i="7"/>
  <c r="C21" i="7"/>
  <c r="D6" i="7"/>
  <c r="C6" i="7"/>
  <c r="D5" i="7"/>
  <c r="C5" i="7"/>
  <c r="D4" i="7"/>
  <c r="C4" i="7"/>
  <c r="E9" i="5"/>
  <c r="G9" i="5"/>
  <c r="E5" i="5"/>
  <c r="G5" i="5"/>
  <c r="E6" i="5"/>
  <c r="G6" i="5"/>
  <c r="E7" i="5"/>
  <c r="G7" i="5"/>
  <c r="E8" i="5"/>
  <c r="G8" i="5"/>
  <c r="E10" i="5"/>
  <c r="G10" i="5"/>
  <c r="E11" i="5"/>
  <c r="G11" i="5"/>
  <c r="E12" i="5"/>
  <c r="G12" i="5"/>
  <c r="E13" i="5"/>
  <c r="G13" i="5"/>
  <c r="E14" i="5"/>
  <c r="G14" i="5"/>
  <c r="E15" i="5"/>
  <c r="G15" i="5"/>
  <c r="E16" i="5"/>
  <c r="G16" i="5"/>
  <c r="E17" i="5"/>
  <c r="G17" i="5"/>
  <c r="E18" i="5"/>
  <c r="G18" i="5"/>
  <c r="E19" i="5"/>
  <c r="G19" i="5"/>
  <c r="E20" i="5"/>
  <c r="G20" i="5"/>
  <c r="E21" i="5"/>
  <c r="G21" i="5"/>
  <c r="H9" i="5"/>
  <c r="M28" i="7"/>
  <c r="N28" i="7"/>
  <c r="E8" i="4"/>
  <c r="G8" i="4"/>
  <c r="E5" i="4"/>
  <c r="G5" i="4"/>
  <c r="E6" i="4"/>
  <c r="G6" i="4"/>
  <c r="E7" i="4"/>
  <c r="G7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H8" i="4"/>
  <c r="K28" i="7"/>
  <c r="L28" i="7"/>
  <c r="E10" i="3"/>
  <c r="G10" i="3"/>
  <c r="E5" i="3"/>
  <c r="G5" i="3"/>
  <c r="E6" i="3"/>
  <c r="G6" i="3"/>
  <c r="E7" i="3"/>
  <c r="G7" i="3"/>
  <c r="E8" i="3"/>
  <c r="G8" i="3"/>
  <c r="E9" i="3"/>
  <c r="G9" i="3"/>
  <c r="E11" i="3"/>
  <c r="G11" i="3"/>
  <c r="E12" i="3"/>
  <c r="G12" i="3"/>
  <c r="E13" i="3"/>
  <c r="G13" i="3"/>
  <c r="E14" i="3"/>
  <c r="G14" i="3"/>
  <c r="E15" i="3"/>
  <c r="G15" i="3"/>
  <c r="E16" i="3"/>
  <c r="G16" i="3"/>
  <c r="E17" i="3"/>
  <c r="G17" i="3"/>
  <c r="H10" i="3"/>
  <c r="I28" i="7"/>
  <c r="J28" i="7"/>
  <c r="E9" i="2"/>
  <c r="G9" i="2"/>
  <c r="E5" i="2"/>
  <c r="G5" i="2"/>
  <c r="E6" i="2"/>
  <c r="G6" i="2"/>
  <c r="E7" i="2"/>
  <c r="G7" i="2"/>
  <c r="E8" i="2"/>
  <c r="G8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3" i="2"/>
  <c r="G23" i="2"/>
  <c r="H9" i="2"/>
  <c r="G28" i="7"/>
  <c r="H28" i="7"/>
  <c r="E6" i="1"/>
  <c r="G6" i="1"/>
  <c r="E5" i="1"/>
  <c r="G5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H6" i="1"/>
  <c r="E28" i="7"/>
  <c r="F28" i="7"/>
  <c r="H15" i="5"/>
  <c r="M7" i="7"/>
  <c r="N7" i="7"/>
  <c r="H10" i="4"/>
  <c r="K7" i="7"/>
  <c r="L7" i="7"/>
  <c r="H13" i="3"/>
  <c r="I7" i="7"/>
  <c r="J7" i="7"/>
  <c r="H17" i="2"/>
  <c r="G7" i="7"/>
  <c r="H7" i="7"/>
  <c r="H13" i="1"/>
  <c r="E7" i="7"/>
  <c r="F7" i="7"/>
  <c r="H5" i="5"/>
  <c r="M15" i="7"/>
  <c r="N15" i="7"/>
  <c r="H5" i="4"/>
  <c r="K15" i="7"/>
  <c r="L15" i="7"/>
  <c r="H5" i="3"/>
  <c r="I15" i="7"/>
  <c r="J15" i="7"/>
  <c r="H5" i="2"/>
  <c r="G15" i="7"/>
  <c r="H15" i="7"/>
  <c r="M63" i="7"/>
  <c r="N63" i="7"/>
  <c r="K63" i="7"/>
  <c r="L63" i="7"/>
  <c r="I63" i="7"/>
  <c r="J63" i="7"/>
  <c r="G63" i="7"/>
  <c r="H63" i="7"/>
  <c r="E63" i="7"/>
  <c r="F63" i="7"/>
  <c r="M62" i="7"/>
  <c r="N62" i="7"/>
  <c r="K62" i="7"/>
  <c r="L62" i="7"/>
  <c r="I62" i="7"/>
  <c r="J62" i="7"/>
  <c r="G62" i="7"/>
  <c r="H62" i="7"/>
  <c r="E62" i="7"/>
  <c r="F62" i="7"/>
  <c r="M61" i="7"/>
  <c r="N61" i="7"/>
  <c r="K61" i="7"/>
  <c r="L61" i="7"/>
  <c r="I61" i="7"/>
  <c r="J61" i="7"/>
  <c r="G61" i="7"/>
  <c r="H61" i="7"/>
  <c r="E61" i="7"/>
  <c r="F61" i="7"/>
  <c r="M60" i="7"/>
  <c r="N60" i="7"/>
  <c r="K60" i="7"/>
  <c r="L60" i="7"/>
  <c r="I60" i="7"/>
  <c r="J60" i="7"/>
  <c r="G60" i="7"/>
  <c r="H60" i="7"/>
  <c r="E60" i="7"/>
  <c r="F60" i="7"/>
  <c r="M59" i="7"/>
  <c r="N59" i="7"/>
  <c r="K59" i="7"/>
  <c r="L59" i="7"/>
  <c r="I59" i="7"/>
  <c r="J59" i="7"/>
  <c r="G59" i="7"/>
  <c r="H59" i="7"/>
  <c r="E59" i="7"/>
  <c r="F59" i="7"/>
  <c r="H8" i="5"/>
  <c r="M9" i="7"/>
  <c r="N9" i="7"/>
  <c r="H12" i="4"/>
  <c r="K9" i="7"/>
  <c r="L9" i="7"/>
  <c r="H12" i="3"/>
  <c r="I9" i="7"/>
  <c r="J9" i="7"/>
  <c r="H11" i="2"/>
  <c r="G9" i="7"/>
  <c r="H9" i="7"/>
  <c r="H18" i="1"/>
  <c r="E9" i="7"/>
  <c r="F9" i="7"/>
  <c r="M57" i="7"/>
  <c r="N57" i="7"/>
  <c r="K57" i="7"/>
  <c r="L57" i="7"/>
  <c r="I57" i="7"/>
  <c r="J57" i="7"/>
  <c r="G57" i="7"/>
  <c r="H57" i="7"/>
  <c r="E57" i="7"/>
  <c r="F57" i="7"/>
  <c r="M56" i="7"/>
  <c r="N56" i="7"/>
  <c r="K56" i="7"/>
  <c r="L56" i="7"/>
  <c r="I56" i="7"/>
  <c r="J56" i="7"/>
  <c r="G56" i="7"/>
  <c r="H56" i="7"/>
  <c r="E56" i="7"/>
  <c r="F56" i="7"/>
  <c r="M55" i="7"/>
  <c r="N55" i="7"/>
  <c r="K55" i="7"/>
  <c r="L55" i="7"/>
  <c r="I55" i="7"/>
  <c r="J55" i="7"/>
  <c r="G55" i="7"/>
  <c r="H55" i="7"/>
  <c r="E55" i="7"/>
  <c r="F55" i="7"/>
  <c r="M66" i="7"/>
  <c r="N66" i="7"/>
  <c r="K66" i="7"/>
  <c r="L66" i="7"/>
  <c r="I66" i="7"/>
  <c r="H21" i="2"/>
  <c r="G66" i="7"/>
  <c r="H66" i="7"/>
  <c r="H21" i="1"/>
  <c r="E66" i="7"/>
  <c r="F66" i="7"/>
  <c r="H19" i="5"/>
  <c r="M54" i="7"/>
  <c r="N54" i="7"/>
  <c r="H11" i="4"/>
  <c r="K54" i="7"/>
  <c r="L54" i="7"/>
  <c r="I54" i="7"/>
  <c r="H10" i="2"/>
  <c r="G54" i="7"/>
  <c r="H54" i="7"/>
  <c r="H15" i="1"/>
  <c r="E54" i="7"/>
  <c r="F54" i="7"/>
  <c r="M52" i="7"/>
  <c r="N52" i="7"/>
  <c r="K52" i="7"/>
  <c r="L52" i="7"/>
  <c r="I52" i="7"/>
  <c r="J52" i="7"/>
  <c r="G52" i="7"/>
  <c r="H52" i="7"/>
  <c r="E52" i="7"/>
  <c r="F52" i="7"/>
  <c r="M51" i="7"/>
  <c r="N51" i="7"/>
  <c r="K51" i="7"/>
  <c r="L51" i="7"/>
  <c r="I51" i="7"/>
  <c r="J51" i="7"/>
  <c r="G51" i="7"/>
  <c r="H51" i="7"/>
  <c r="E51" i="7"/>
  <c r="F51" i="7"/>
  <c r="H21" i="5"/>
  <c r="M58" i="7"/>
  <c r="N58" i="7"/>
  <c r="H20" i="4"/>
  <c r="K58" i="7"/>
  <c r="L58" i="7"/>
  <c r="I58" i="7"/>
  <c r="H23" i="2"/>
  <c r="G58" i="7"/>
  <c r="H58" i="7"/>
  <c r="H23" i="1"/>
  <c r="E58" i="7"/>
  <c r="F58" i="7"/>
  <c r="M49" i="7"/>
  <c r="N49" i="7"/>
  <c r="K49" i="7"/>
  <c r="L49" i="7"/>
  <c r="I49" i="7"/>
  <c r="J49" i="7"/>
  <c r="G49" i="7"/>
  <c r="H49" i="7"/>
  <c r="E49" i="7"/>
  <c r="F49" i="7"/>
  <c r="M48" i="7"/>
  <c r="N48" i="7"/>
  <c r="K48" i="7"/>
  <c r="L48" i="7"/>
  <c r="I48" i="7"/>
  <c r="J48" i="7"/>
  <c r="G48" i="7"/>
  <c r="H48" i="7"/>
  <c r="E48" i="7"/>
  <c r="F48" i="7"/>
  <c r="H6" i="5"/>
  <c r="M23" i="7"/>
  <c r="N23" i="7"/>
  <c r="H9" i="4"/>
  <c r="K23" i="7"/>
  <c r="L23" i="7"/>
  <c r="H16" i="3"/>
  <c r="I23" i="7"/>
  <c r="J23" i="7"/>
  <c r="H13" i="2"/>
  <c r="G23" i="7"/>
  <c r="H23" i="7"/>
  <c r="H9" i="1"/>
  <c r="E23" i="7"/>
  <c r="F23" i="7"/>
  <c r="H10" i="5"/>
  <c r="M14" i="7"/>
  <c r="N14" i="7"/>
  <c r="H7" i="4"/>
  <c r="K14" i="7"/>
  <c r="L14" i="7"/>
  <c r="H15" i="3"/>
  <c r="I14" i="7"/>
  <c r="J14" i="7"/>
  <c r="H6" i="2"/>
  <c r="G14" i="7"/>
  <c r="H14" i="7"/>
  <c r="H11" i="1"/>
  <c r="E14" i="7"/>
  <c r="F14" i="7"/>
  <c r="H18" i="5"/>
  <c r="M53" i="7"/>
  <c r="N53" i="7"/>
  <c r="H17" i="4"/>
  <c r="K53" i="7"/>
  <c r="L53" i="7"/>
  <c r="I53" i="7"/>
  <c r="H19" i="2"/>
  <c r="G53" i="7"/>
  <c r="H53" i="7"/>
  <c r="H20" i="1"/>
  <c r="E53" i="7"/>
  <c r="F53" i="7"/>
  <c r="M44" i="7"/>
  <c r="N44" i="7"/>
  <c r="K44" i="7"/>
  <c r="L44" i="7"/>
  <c r="I44" i="7"/>
  <c r="J44" i="7"/>
  <c r="G44" i="7"/>
  <c r="H44" i="7"/>
  <c r="E44" i="7"/>
  <c r="F44" i="7"/>
  <c r="M43" i="7"/>
  <c r="N43" i="7"/>
  <c r="K43" i="7"/>
  <c r="L43" i="7"/>
  <c r="I43" i="7"/>
  <c r="J43" i="7"/>
  <c r="G43" i="7"/>
  <c r="H43" i="7"/>
  <c r="E43" i="7"/>
  <c r="F43" i="7"/>
  <c r="M42" i="7"/>
  <c r="N42" i="7"/>
  <c r="K42" i="7"/>
  <c r="L42" i="7"/>
  <c r="I42" i="7"/>
  <c r="J42" i="7"/>
  <c r="G42" i="7"/>
  <c r="H42" i="7"/>
  <c r="E42" i="7"/>
  <c r="F42" i="7"/>
  <c r="M41" i="7"/>
  <c r="N41" i="7"/>
  <c r="K41" i="7"/>
  <c r="L41" i="7"/>
  <c r="I41" i="7"/>
  <c r="J41" i="7"/>
  <c r="G41" i="7"/>
  <c r="H41" i="7"/>
  <c r="E41" i="7"/>
  <c r="F41" i="7"/>
  <c r="M40" i="7"/>
  <c r="N40" i="7"/>
  <c r="K40" i="7"/>
  <c r="L40" i="7"/>
  <c r="I40" i="7"/>
  <c r="J40" i="7"/>
  <c r="G40" i="7"/>
  <c r="H40" i="7"/>
  <c r="E40" i="7"/>
  <c r="F40" i="7"/>
  <c r="M39" i="7"/>
  <c r="N39" i="7"/>
  <c r="K39" i="7"/>
  <c r="L39" i="7"/>
  <c r="I39" i="7"/>
  <c r="J39" i="7"/>
  <c r="G39" i="7"/>
  <c r="H39" i="7"/>
  <c r="E39" i="7"/>
  <c r="F39" i="7"/>
  <c r="M38" i="7"/>
  <c r="N38" i="7"/>
  <c r="K38" i="7"/>
  <c r="L38" i="7"/>
  <c r="I38" i="7"/>
  <c r="J38" i="7"/>
  <c r="G38" i="7"/>
  <c r="H38" i="7"/>
  <c r="E38" i="7"/>
  <c r="F38" i="7"/>
  <c r="M37" i="7"/>
  <c r="N37" i="7"/>
  <c r="K37" i="7"/>
  <c r="L37" i="7"/>
  <c r="I37" i="7"/>
  <c r="J37" i="7"/>
  <c r="G37" i="7"/>
  <c r="H37" i="7"/>
  <c r="E37" i="7"/>
  <c r="F37" i="7"/>
  <c r="M36" i="7"/>
  <c r="N36" i="7"/>
  <c r="K36" i="7"/>
  <c r="L36" i="7"/>
  <c r="I36" i="7"/>
  <c r="J36" i="7"/>
  <c r="G36" i="7"/>
  <c r="H36" i="7"/>
  <c r="E36" i="7"/>
  <c r="F36" i="7"/>
  <c r="M35" i="7"/>
  <c r="N35" i="7"/>
  <c r="K35" i="7"/>
  <c r="L35" i="7"/>
  <c r="I35" i="7"/>
  <c r="J35" i="7"/>
  <c r="G35" i="7"/>
  <c r="H35" i="7"/>
  <c r="E35" i="7"/>
  <c r="F35" i="7"/>
  <c r="M34" i="7"/>
  <c r="N34" i="7"/>
  <c r="K34" i="7"/>
  <c r="L34" i="7"/>
  <c r="I34" i="7"/>
  <c r="J34" i="7"/>
  <c r="G34" i="7"/>
  <c r="H34" i="7"/>
  <c r="E34" i="7"/>
  <c r="F34" i="7"/>
  <c r="M33" i="7"/>
  <c r="N33" i="7"/>
  <c r="K33" i="7"/>
  <c r="L33" i="7"/>
  <c r="I33" i="7"/>
  <c r="J33" i="7"/>
  <c r="G33" i="7"/>
  <c r="H33" i="7"/>
  <c r="E33" i="7"/>
  <c r="F33" i="7"/>
  <c r="M32" i="7"/>
  <c r="N32" i="7"/>
  <c r="K32" i="7"/>
  <c r="L32" i="7"/>
  <c r="I32" i="7"/>
  <c r="J32" i="7"/>
  <c r="G32" i="7"/>
  <c r="H32" i="7"/>
  <c r="E32" i="7"/>
  <c r="F32" i="7"/>
  <c r="M31" i="7"/>
  <c r="N31" i="7"/>
  <c r="K31" i="7"/>
  <c r="L31" i="7"/>
  <c r="I31" i="7"/>
  <c r="J31" i="7"/>
  <c r="G31" i="7"/>
  <c r="H31" i="7"/>
  <c r="E31" i="7"/>
  <c r="F31" i="7"/>
  <c r="H7" i="5"/>
  <c r="M16" i="7"/>
  <c r="N16" i="7"/>
  <c r="H14" i="4"/>
  <c r="K16" i="7"/>
  <c r="L16" i="7"/>
  <c r="H9" i="3"/>
  <c r="I16" i="7"/>
  <c r="J16" i="7"/>
  <c r="H8" i="2"/>
  <c r="G16" i="7"/>
  <c r="H16" i="7"/>
  <c r="H7" i="1"/>
  <c r="E16" i="7"/>
  <c r="F16" i="7"/>
  <c r="M29" i="7"/>
  <c r="N29" i="7"/>
  <c r="K29" i="7"/>
  <c r="L29" i="7"/>
  <c r="I29" i="7"/>
  <c r="J29" i="7"/>
  <c r="G29" i="7"/>
  <c r="H29" i="7"/>
  <c r="E29" i="7"/>
  <c r="F29" i="7"/>
  <c r="H20" i="5"/>
  <c r="M64" i="7"/>
  <c r="N64" i="7"/>
  <c r="K64" i="7"/>
  <c r="H17" i="3"/>
  <c r="I64" i="7"/>
  <c r="J64" i="7"/>
  <c r="G64" i="7"/>
  <c r="H22" i="1"/>
  <c r="E64" i="7"/>
  <c r="F64" i="7"/>
  <c r="M27" i="7"/>
  <c r="N27" i="7"/>
  <c r="K27" i="7"/>
  <c r="L27" i="7"/>
  <c r="I27" i="7"/>
  <c r="J27" i="7"/>
  <c r="G27" i="7"/>
  <c r="H27" i="7"/>
  <c r="E27" i="7"/>
  <c r="F27" i="7"/>
  <c r="M26" i="7"/>
  <c r="N26" i="7"/>
  <c r="K26" i="7"/>
  <c r="L26" i="7"/>
  <c r="I26" i="7"/>
  <c r="J26" i="7"/>
  <c r="G26" i="7"/>
  <c r="H26" i="7"/>
  <c r="E26" i="7"/>
  <c r="F26" i="7"/>
  <c r="M25" i="7"/>
  <c r="N25" i="7"/>
  <c r="K25" i="7"/>
  <c r="L25" i="7"/>
  <c r="I25" i="7"/>
  <c r="J25" i="7"/>
  <c r="G25" i="7"/>
  <c r="H25" i="7"/>
  <c r="E25" i="7"/>
  <c r="F25" i="7"/>
  <c r="M24" i="7"/>
  <c r="N24" i="7"/>
  <c r="K24" i="7"/>
  <c r="L24" i="7"/>
  <c r="I24" i="7"/>
  <c r="J24" i="7"/>
  <c r="G24" i="7"/>
  <c r="H24" i="7"/>
  <c r="E24" i="7"/>
  <c r="F24" i="7"/>
  <c r="H13" i="5"/>
  <c r="M46" i="7"/>
  <c r="N46" i="7"/>
  <c r="H16" i="4"/>
  <c r="K46" i="7"/>
  <c r="L46" i="7"/>
  <c r="H11" i="3"/>
  <c r="I46" i="7"/>
  <c r="J46" i="7"/>
  <c r="H16" i="2"/>
  <c r="G46" i="7"/>
  <c r="H46" i="7"/>
  <c r="H14" i="1"/>
  <c r="E46" i="7"/>
  <c r="F46" i="7"/>
  <c r="M22" i="7"/>
  <c r="N22" i="7"/>
  <c r="K22" i="7"/>
  <c r="L22" i="7"/>
  <c r="I22" i="7"/>
  <c r="J22" i="7"/>
  <c r="G22" i="7"/>
  <c r="H22" i="7"/>
  <c r="E22" i="7"/>
  <c r="F22" i="7"/>
  <c r="H12" i="5"/>
  <c r="M45" i="7"/>
  <c r="N45" i="7"/>
  <c r="H6" i="4"/>
  <c r="K45" i="7"/>
  <c r="L45" i="7"/>
  <c r="H6" i="3"/>
  <c r="I45" i="7"/>
  <c r="J45" i="7"/>
  <c r="H7" i="2"/>
  <c r="G45" i="7"/>
  <c r="H45" i="7"/>
  <c r="H12" i="1"/>
  <c r="E45" i="7"/>
  <c r="F45" i="7"/>
  <c r="M20" i="7"/>
  <c r="N20" i="7"/>
  <c r="K20" i="7"/>
  <c r="L20" i="7"/>
  <c r="I20" i="7"/>
  <c r="J20" i="7"/>
  <c r="G20" i="7"/>
  <c r="H20" i="7"/>
  <c r="E20" i="7"/>
  <c r="F20" i="7"/>
  <c r="M19" i="7"/>
  <c r="N19" i="7"/>
  <c r="K19" i="7"/>
  <c r="L19" i="7"/>
  <c r="I19" i="7"/>
  <c r="J19" i="7"/>
  <c r="G19" i="7"/>
  <c r="H19" i="7"/>
  <c r="E19" i="7"/>
  <c r="F19" i="7"/>
  <c r="M18" i="7"/>
  <c r="N18" i="7"/>
  <c r="K18" i="7"/>
  <c r="L18" i="7"/>
  <c r="I18" i="7"/>
  <c r="J18" i="7"/>
  <c r="G18" i="7"/>
  <c r="H18" i="7"/>
  <c r="E18" i="7"/>
  <c r="F18" i="7"/>
  <c r="M17" i="7"/>
  <c r="N17" i="7"/>
  <c r="K17" i="7"/>
  <c r="L17" i="7"/>
  <c r="I17" i="7"/>
  <c r="J17" i="7"/>
  <c r="G17" i="7"/>
  <c r="H17" i="7"/>
  <c r="E17" i="7"/>
  <c r="F17" i="7"/>
  <c r="M65" i="7"/>
  <c r="N65" i="7"/>
  <c r="K65" i="7"/>
  <c r="L65" i="7"/>
  <c r="I65" i="7"/>
  <c r="H12" i="2"/>
  <c r="G65" i="7"/>
  <c r="H65" i="7"/>
  <c r="H17" i="1"/>
  <c r="E65" i="7"/>
  <c r="F65" i="7"/>
  <c r="H11" i="5"/>
  <c r="M30" i="7"/>
  <c r="N30" i="7"/>
  <c r="H19" i="4"/>
  <c r="K30" i="7"/>
  <c r="L30" i="7"/>
  <c r="I30" i="7"/>
  <c r="H20" i="2"/>
  <c r="G30" i="7"/>
  <c r="H30" i="7"/>
  <c r="H16" i="1"/>
  <c r="E30" i="7"/>
  <c r="F30" i="7"/>
  <c r="H14" i="5"/>
  <c r="M47" i="7"/>
  <c r="N47" i="7"/>
  <c r="H15" i="4"/>
  <c r="K47" i="7"/>
  <c r="L47" i="7"/>
  <c r="H8" i="3"/>
  <c r="I47" i="7"/>
  <c r="J47" i="7"/>
  <c r="H14" i="2"/>
  <c r="G47" i="7"/>
  <c r="H47" i="7"/>
  <c r="H8" i="1"/>
  <c r="E47" i="7"/>
  <c r="F47" i="7"/>
  <c r="M13" i="7"/>
  <c r="N13" i="7"/>
  <c r="K13" i="7"/>
  <c r="L13" i="7"/>
  <c r="I13" i="7"/>
  <c r="J13" i="7"/>
  <c r="G13" i="7"/>
  <c r="H13" i="7"/>
  <c r="E13" i="7"/>
  <c r="F13" i="7"/>
  <c r="M12" i="7"/>
  <c r="N12" i="7"/>
  <c r="K12" i="7"/>
  <c r="L12" i="7"/>
  <c r="I12" i="7"/>
  <c r="J12" i="7"/>
  <c r="G12" i="7"/>
  <c r="H12" i="7"/>
  <c r="E12" i="7"/>
  <c r="F12" i="7"/>
  <c r="M11" i="7"/>
  <c r="N11" i="7"/>
  <c r="K11" i="7"/>
  <c r="L11" i="7"/>
  <c r="I11" i="7"/>
  <c r="J11" i="7"/>
  <c r="G11" i="7"/>
  <c r="H11" i="7"/>
  <c r="E11" i="7"/>
  <c r="F11" i="7"/>
  <c r="M10" i="7"/>
  <c r="N10" i="7"/>
  <c r="K10" i="7"/>
  <c r="L10" i="7"/>
  <c r="I10" i="7"/>
  <c r="J10" i="7"/>
  <c r="G10" i="7"/>
  <c r="H10" i="7"/>
  <c r="E10" i="7"/>
  <c r="F10" i="7"/>
  <c r="H17" i="5"/>
  <c r="M50" i="7"/>
  <c r="N50" i="7"/>
  <c r="H18" i="4"/>
  <c r="K50" i="7"/>
  <c r="L50" i="7"/>
  <c r="H14" i="3"/>
  <c r="I50" i="7"/>
  <c r="J50" i="7"/>
  <c r="H18" i="2"/>
  <c r="G50" i="7"/>
  <c r="H50" i="7"/>
  <c r="H19" i="1"/>
  <c r="E50" i="7"/>
  <c r="F50" i="7"/>
  <c r="M8" i="7"/>
  <c r="N8" i="7"/>
  <c r="K8" i="7"/>
  <c r="L8" i="7"/>
  <c r="I8" i="7"/>
  <c r="J8" i="7"/>
  <c r="G8" i="7"/>
  <c r="H8" i="7"/>
  <c r="E8" i="7"/>
  <c r="F8" i="7"/>
  <c r="H16" i="5"/>
  <c r="M21" i="7"/>
  <c r="N21" i="7"/>
  <c r="H13" i="4"/>
  <c r="K21" i="7"/>
  <c r="L21" i="7"/>
  <c r="H7" i="3"/>
  <c r="I21" i="7"/>
  <c r="J21" i="7"/>
  <c r="H15" i="2"/>
  <c r="G21" i="7"/>
  <c r="H21" i="7"/>
  <c r="H10" i="1"/>
  <c r="E21" i="7"/>
  <c r="F21" i="7"/>
  <c r="M6" i="7"/>
  <c r="N6" i="7"/>
  <c r="K6" i="7"/>
  <c r="L6" i="7"/>
  <c r="I6" i="7"/>
  <c r="J6" i="7"/>
  <c r="G6" i="7"/>
  <c r="H6" i="7"/>
  <c r="E6" i="7"/>
  <c r="F6" i="7"/>
  <c r="M5" i="7"/>
  <c r="N5" i="7"/>
  <c r="K5" i="7"/>
  <c r="L5" i="7"/>
  <c r="I5" i="7"/>
  <c r="J5" i="7"/>
  <c r="G5" i="7"/>
  <c r="H5" i="7"/>
  <c r="E5" i="7"/>
  <c r="F5" i="7"/>
  <c r="K4" i="7"/>
  <c r="I4" i="7"/>
  <c r="G4" i="7"/>
  <c r="E4" i="7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23" i="3"/>
  <c r="B23" i="3"/>
  <c r="C22" i="3"/>
  <c r="B22" i="3"/>
  <c r="C21" i="3"/>
  <c r="B21" i="3"/>
  <c r="C20" i="3"/>
  <c r="B20" i="3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I5" i="6"/>
  <c r="I6" i="6"/>
  <c r="I8" i="6"/>
  <c r="I10" i="6"/>
  <c r="I11" i="6"/>
  <c r="I12" i="6"/>
  <c r="I13" i="6"/>
  <c r="I17" i="6"/>
  <c r="I18" i="6"/>
  <c r="I19" i="6"/>
  <c r="I20" i="6"/>
  <c r="I22" i="6"/>
  <c r="I24" i="6"/>
  <c r="I25" i="6"/>
  <c r="I27" i="6"/>
  <c r="I29" i="6"/>
  <c r="I31" i="6"/>
  <c r="I32" i="6"/>
  <c r="I33" i="6"/>
  <c r="I34" i="6"/>
  <c r="I35" i="6"/>
  <c r="I36" i="6"/>
  <c r="I38" i="6"/>
  <c r="I39" i="6"/>
  <c r="I40" i="6"/>
  <c r="I41" i="6"/>
  <c r="I42" i="6"/>
  <c r="I43" i="6"/>
  <c r="I44" i="6"/>
  <c r="I48" i="6"/>
  <c r="I49" i="6"/>
  <c r="I51" i="6"/>
  <c r="I52" i="6"/>
  <c r="I55" i="6"/>
  <c r="I56" i="6"/>
  <c r="I57" i="6"/>
  <c r="I59" i="6"/>
  <c r="I60" i="6"/>
  <c r="I61" i="6"/>
  <c r="I62" i="6"/>
  <c r="I4" i="6"/>
  <c r="G5" i="6"/>
  <c r="G6" i="6"/>
  <c r="G8" i="6"/>
  <c r="G10" i="6"/>
  <c r="G11" i="6"/>
  <c r="G12" i="6"/>
  <c r="G13" i="6"/>
  <c r="G17" i="6"/>
  <c r="G18" i="6"/>
  <c r="G19" i="6"/>
  <c r="G20" i="6"/>
  <c r="G22" i="6"/>
  <c r="G24" i="6"/>
  <c r="G25" i="6"/>
  <c r="G26" i="6"/>
  <c r="G27" i="6"/>
  <c r="G29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8" i="6"/>
  <c r="G49" i="6"/>
  <c r="G51" i="6"/>
  <c r="G52" i="6"/>
  <c r="G55" i="6"/>
  <c r="G56" i="6"/>
  <c r="G57" i="6"/>
  <c r="G59" i="6"/>
  <c r="G60" i="6"/>
  <c r="G61" i="6"/>
  <c r="G62" i="6"/>
  <c r="G63" i="6"/>
  <c r="G4" i="6"/>
  <c r="E5" i="6"/>
  <c r="E6" i="6"/>
  <c r="I10" i="1"/>
  <c r="E28" i="6"/>
  <c r="E8" i="6"/>
  <c r="I19" i="1"/>
  <c r="E53" i="6"/>
  <c r="E10" i="6"/>
  <c r="E11" i="6"/>
  <c r="E12" i="6"/>
  <c r="E13" i="6"/>
  <c r="I8" i="1"/>
  <c r="E23" i="6"/>
  <c r="I16" i="1"/>
  <c r="E50" i="6"/>
  <c r="I17" i="1"/>
  <c r="E64" i="6"/>
  <c r="E17" i="6"/>
  <c r="E18" i="6"/>
  <c r="E19" i="6"/>
  <c r="E20" i="6"/>
  <c r="I12" i="1"/>
  <c r="E9" i="6"/>
  <c r="E22" i="6"/>
  <c r="I14" i="1"/>
  <c r="E47" i="6"/>
  <c r="E24" i="6"/>
  <c r="E25" i="6"/>
  <c r="E26" i="6"/>
  <c r="E27" i="6"/>
  <c r="I22" i="1"/>
  <c r="E58" i="6"/>
  <c r="E29" i="6"/>
  <c r="I7" i="1"/>
  <c r="E15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I20" i="1"/>
  <c r="E54" i="6"/>
  <c r="I11" i="1"/>
  <c r="E16" i="6"/>
  <c r="I9" i="1"/>
  <c r="E21" i="6"/>
  <c r="E48" i="6"/>
  <c r="E49" i="6"/>
  <c r="I23" i="1"/>
  <c r="E65" i="6"/>
  <c r="E51" i="6"/>
  <c r="E52" i="6"/>
  <c r="I15" i="1"/>
  <c r="E46" i="6"/>
  <c r="I21" i="1"/>
  <c r="E66" i="6"/>
  <c r="E55" i="6"/>
  <c r="E56" i="6"/>
  <c r="E57" i="6"/>
  <c r="I18" i="1"/>
  <c r="E30" i="6"/>
  <c r="E59" i="6"/>
  <c r="E60" i="6"/>
  <c r="E61" i="6"/>
  <c r="E62" i="6"/>
  <c r="E63" i="6"/>
  <c r="I13" i="1"/>
  <c r="E45" i="6"/>
  <c r="I6" i="1"/>
  <c r="E14" i="6"/>
  <c r="E4" i="6"/>
  <c r="D28" i="7"/>
  <c r="C28" i="7"/>
  <c r="D7" i="7"/>
  <c r="C7" i="7"/>
  <c r="D15" i="7"/>
  <c r="C15" i="7"/>
  <c r="D59" i="7"/>
  <c r="C59" i="7"/>
  <c r="D66" i="7"/>
  <c r="C66" i="7"/>
  <c r="D51" i="7"/>
  <c r="C51" i="7"/>
  <c r="D48" i="7"/>
  <c r="C48" i="7"/>
  <c r="D23" i="7"/>
  <c r="C23" i="7"/>
  <c r="D14" i="7"/>
  <c r="C14" i="7"/>
  <c r="D38" i="7"/>
  <c r="C38" i="7"/>
  <c r="D27" i="7"/>
  <c r="C27" i="7"/>
  <c r="D24" i="7"/>
  <c r="C24" i="7"/>
  <c r="D22" i="7"/>
  <c r="C22" i="7"/>
  <c r="D17" i="7"/>
  <c r="C17" i="7"/>
  <c r="D65" i="7"/>
  <c r="C65" i="7"/>
  <c r="D30" i="7"/>
  <c r="C30" i="7"/>
  <c r="D14" i="6"/>
  <c r="C14" i="6"/>
  <c r="D45" i="6"/>
  <c r="C45" i="6"/>
  <c r="D7" i="6"/>
  <c r="C7" i="6"/>
  <c r="D63" i="6"/>
  <c r="C63" i="6"/>
  <c r="D62" i="6"/>
  <c r="C62" i="6"/>
  <c r="D61" i="6"/>
  <c r="C61" i="6"/>
  <c r="D60" i="6"/>
  <c r="C60" i="6"/>
  <c r="D59" i="6"/>
  <c r="C59" i="6"/>
  <c r="D30" i="6"/>
  <c r="C30" i="6"/>
  <c r="D57" i="6"/>
  <c r="C57" i="6"/>
  <c r="D56" i="6"/>
  <c r="C56" i="6"/>
  <c r="D55" i="6"/>
  <c r="C55" i="6"/>
  <c r="D66" i="6"/>
  <c r="C66" i="6"/>
  <c r="D46" i="6"/>
  <c r="C46" i="6"/>
  <c r="D52" i="6"/>
  <c r="C52" i="6"/>
  <c r="D51" i="6"/>
  <c r="C51" i="6"/>
  <c r="D65" i="6"/>
  <c r="C65" i="6"/>
  <c r="D49" i="6"/>
  <c r="C49" i="6"/>
  <c r="D48" i="6"/>
  <c r="C48" i="6"/>
  <c r="D21" i="6"/>
  <c r="C21" i="6"/>
  <c r="D16" i="6"/>
  <c r="C16" i="6"/>
  <c r="D54" i="6"/>
  <c r="C54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15" i="6"/>
  <c r="C15" i="6"/>
  <c r="D29" i="6"/>
  <c r="C29" i="6"/>
  <c r="D58" i="6"/>
  <c r="C58" i="6"/>
  <c r="D27" i="6"/>
  <c r="C27" i="6"/>
  <c r="D26" i="6"/>
  <c r="C26" i="6"/>
  <c r="D25" i="6"/>
  <c r="C25" i="6"/>
  <c r="D24" i="6"/>
  <c r="C24" i="6"/>
  <c r="D47" i="6"/>
  <c r="C47" i="6"/>
  <c r="D22" i="6"/>
  <c r="C22" i="6"/>
  <c r="D9" i="6"/>
  <c r="C9" i="6"/>
  <c r="D20" i="6"/>
  <c r="C20" i="6"/>
  <c r="D19" i="6"/>
  <c r="C19" i="6"/>
  <c r="D18" i="6"/>
  <c r="C18" i="6"/>
  <c r="D17" i="6"/>
  <c r="C17" i="6"/>
  <c r="D64" i="6"/>
  <c r="C64" i="6"/>
  <c r="D50" i="6"/>
  <c r="C50" i="6"/>
  <c r="D23" i="6"/>
  <c r="C23" i="6"/>
  <c r="D13" i="6"/>
  <c r="C13" i="6"/>
  <c r="D12" i="6"/>
  <c r="C12" i="6"/>
  <c r="D11" i="6"/>
  <c r="C11" i="6"/>
  <c r="D10" i="6"/>
  <c r="C10" i="6"/>
  <c r="D53" i="6"/>
  <c r="C53" i="6"/>
  <c r="D8" i="6"/>
  <c r="C8" i="6"/>
  <c r="D28" i="6"/>
  <c r="C28" i="6"/>
  <c r="D6" i="6"/>
  <c r="C6" i="6"/>
  <c r="D5" i="6"/>
  <c r="C5" i="6"/>
  <c r="D4" i="6"/>
  <c r="C4" i="6"/>
  <c r="C5" i="5"/>
  <c r="B5" i="5"/>
  <c r="C5" i="4"/>
  <c r="B5" i="4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5" i="2"/>
  <c r="B5" i="2"/>
  <c r="J23" i="1"/>
  <c r="K23" i="1"/>
  <c r="J22" i="1"/>
  <c r="K22" i="1"/>
  <c r="J21" i="1"/>
  <c r="K21" i="1"/>
  <c r="J20" i="1"/>
  <c r="K20" i="1"/>
  <c r="J19" i="1"/>
  <c r="K19" i="1"/>
  <c r="J18" i="1"/>
  <c r="K18" i="1"/>
  <c r="J17" i="1"/>
  <c r="K17" i="1"/>
  <c r="J16" i="1"/>
  <c r="K16" i="1"/>
  <c r="J15" i="1"/>
  <c r="K15" i="1"/>
  <c r="J14" i="1"/>
  <c r="K14" i="1"/>
  <c r="J13" i="1"/>
  <c r="K13" i="1"/>
  <c r="J12" i="1"/>
  <c r="K12" i="1"/>
  <c r="J11" i="1"/>
  <c r="K11" i="1"/>
  <c r="J10" i="1"/>
  <c r="K10" i="1"/>
  <c r="J9" i="1"/>
  <c r="K9" i="1"/>
  <c r="J8" i="1"/>
  <c r="K8" i="1"/>
  <c r="J7" i="1"/>
  <c r="K7" i="1"/>
  <c r="J6" i="1"/>
  <c r="K6" i="1"/>
  <c r="J5" i="1"/>
  <c r="K5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F33" i="1"/>
  <c r="J21" i="3"/>
  <c r="K21" i="3"/>
  <c r="J23" i="3"/>
  <c r="K23" i="3"/>
  <c r="J22" i="3"/>
  <c r="K22" i="3"/>
  <c r="J20" i="3"/>
  <c r="K20" i="3"/>
  <c r="I66" i="6"/>
  <c r="J17" i="3"/>
  <c r="K17" i="3"/>
  <c r="J18" i="3"/>
  <c r="K18" i="3"/>
  <c r="J19" i="3"/>
  <c r="K19" i="3"/>
  <c r="M4" i="7"/>
  <c r="M62" i="6"/>
  <c r="M61" i="6"/>
  <c r="M60" i="6"/>
  <c r="M57" i="6"/>
  <c r="M56" i="6"/>
  <c r="M55" i="6"/>
  <c r="M52" i="6"/>
  <c r="M44" i="6"/>
  <c r="M43" i="6"/>
  <c r="M42" i="6"/>
  <c r="M41" i="6"/>
  <c r="M40" i="6"/>
  <c r="M39" i="6"/>
  <c r="M36" i="6"/>
  <c r="M35" i="6"/>
  <c r="M34" i="6"/>
  <c r="M33" i="6"/>
  <c r="M32" i="6"/>
  <c r="M31" i="6"/>
  <c r="M29" i="6"/>
  <c r="M25" i="6"/>
  <c r="M24" i="6"/>
  <c r="M22" i="6"/>
  <c r="M20" i="6"/>
  <c r="M19" i="6"/>
  <c r="M18" i="6"/>
  <c r="M13" i="6"/>
  <c r="M12" i="6"/>
  <c r="M11" i="6"/>
  <c r="M10" i="6"/>
  <c r="M8" i="6"/>
  <c r="M6" i="6"/>
  <c r="M5" i="6"/>
  <c r="M4" i="6"/>
  <c r="W62" i="7"/>
  <c r="V62" i="7"/>
  <c r="U62" i="7"/>
  <c r="W53" i="7"/>
  <c r="V53" i="7"/>
  <c r="T53" i="7"/>
  <c r="S53" i="7"/>
  <c r="U44" i="7"/>
  <c r="T44" i="7"/>
  <c r="S44" i="7"/>
  <c r="W42" i="7"/>
  <c r="V42" i="7"/>
  <c r="U42" i="7"/>
  <c r="T42" i="7"/>
  <c r="S42" i="7"/>
  <c r="W37" i="7"/>
  <c r="V37" i="7"/>
  <c r="U37" i="7"/>
  <c r="T37" i="7"/>
  <c r="S37" i="7"/>
  <c r="U36" i="7"/>
  <c r="W35" i="7"/>
  <c r="W34" i="7"/>
  <c r="V34" i="7"/>
  <c r="W33" i="7"/>
  <c r="V33" i="7"/>
  <c r="W32" i="7"/>
  <c r="V32" i="7"/>
  <c r="U32" i="7"/>
  <c r="T32" i="7"/>
  <c r="S32" i="7"/>
  <c r="W31" i="7"/>
  <c r="V31" i="7"/>
  <c r="U31" i="7"/>
  <c r="T31" i="7"/>
  <c r="S31" i="7"/>
  <c r="W64" i="7"/>
  <c r="U64" i="7"/>
  <c r="W45" i="7"/>
  <c r="V45" i="7"/>
  <c r="U45" i="7"/>
  <c r="T45" i="7"/>
  <c r="S45" i="7"/>
  <c r="W20" i="7"/>
  <c r="V20" i="7"/>
  <c r="U20" i="7"/>
  <c r="W19" i="7"/>
  <c r="W47" i="7"/>
  <c r="V47" i="7"/>
  <c r="U47" i="7"/>
  <c r="T47" i="7"/>
  <c r="S47" i="7"/>
  <c r="W13" i="7"/>
  <c r="V13" i="7"/>
  <c r="U13" i="7"/>
  <c r="T13" i="7"/>
  <c r="S13" i="7"/>
  <c r="W12" i="7"/>
  <c r="V12" i="7"/>
  <c r="U12" i="7"/>
  <c r="T12" i="7"/>
  <c r="S12" i="7"/>
  <c r="W11" i="7"/>
  <c r="V11" i="7"/>
  <c r="U11" i="7"/>
  <c r="T11" i="7"/>
  <c r="S11" i="7"/>
  <c r="W50" i="7"/>
  <c r="V50" i="7"/>
  <c r="U50" i="7"/>
  <c r="W6" i="7"/>
  <c r="V6" i="7"/>
  <c r="U6" i="7"/>
  <c r="T6" i="7"/>
  <c r="S6" i="7"/>
  <c r="W5" i="7"/>
  <c r="V5" i="7"/>
  <c r="U5" i="7"/>
  <c r="I20" i="5"/>
  <c r="M58" i="6"/>
  <c r="I16" i="5"/>
  <c r="M28" i="6"/>
  <c r="I12" i="5"/>
  <c r="M9" i="6"/>
  <c r="I14" i="5"/>
  <c r="M23" i="6"/>
  <c r="I17" i="5"/>
  <c r="M53" i="6"/>
  <c r="I9" i="5"/>
  <c r="M14" i="6"/>
  <c r="I19" i="5"/>
  <c r="M46" i="6"/>
  <c r="I21" i="5"/>
  <c r="I15" i="5"/>
  <c r="I18" i="5"/>
  <c r="I6" i="5"/>
  <c r="I8" i="5"/>
  <c r="I11" i="5"/>
  <c r="I10" i="5"/>
  <c r="I13" i="5"/>
  <c r="I7" i="5"/>
  <c r="M15" i="6"/>
  <c r="I65" i="6"/>
  <c r="I16" i="3"/>
  <c r="I50" i="6"/>
  <c r="I14" i="3"/>
  <c r="I12" i="3"/>
  <c r="I10" i="3"/>
  <c r="I8" i="3"/>
  <c r="I37" i="6"/>
  <c r="I6" i="3"/>
  <c r="I9" i="6"/>
  <c r="I26" i="6"/>
  <c r="I17" i="3"/>
  <c r="I15" i="3"/>
  <c r="I13" i="3"/>
  <c r="I54" i="6"/>
  <c r="I11" i="3"/>
  <c r="I9" i="3"/>
  <c r="I7" i="3"/>
  <c r="I5" i="3"/>
  <c r="I7" i="6"/>
  <c r="M65" i="6"/>
  <c r="I5" i="5"/>
  <c r="M45" i="6"/>
  <c r="R11" i="7"/>
  <c r="R31" i="7"/>
  <c r="R12" i="7"/>
  <c r="R32" i="7"/>
  <c r="R37" i="7"/>
  <c r="R13" i="7"/>
  <c r="R42" i="7"/>
  <c r="R6" i="7"/>
  <c r="R47" i="7"/>
  <c r="R45" i="7"/>
  <c r="O6" i="7"/>
  <c r="O11" i="7"/>
  <c r="O12" i="7"/>
  <c r="O13" i="7"/>
  <c r="O47" i="7"/>
  <c r="O45" i="7"/>
  <c r="O31" i="7"/>
  <c r="O32" i="7"/>
  <c r="O37" i="7"/>
  <c r="O42" i="7"/>
  <c r="M27" i="6"/>
  <c r="M26" i="6"/>
  <c r="M38" i="6"/>
  <c r="M37" i="6"/>
  <c r="M7" i="6"/>
  <c r="M63" i="6"/>
  <c r="M59" i="6"/>
  <c r="M54" i="6"/>
  <c r="M51" i="6"/>
  <c r="M30" i="6"/>
  <c r="I30" i="6"/>
  <c r="I16" i="6"/>
  <c r="I28" i="6"/>
  <c r="I64" i="6"/>
  <c r="I15" i="6"/>
  <c r="I63" i="6"/>
  <c r="I58" i="6"/>
  <c r="I21" i="6"/>
  <c r="I14" i="6"/>
  <c r="I45" i="6"/>
  <c r="I46" i="6"/>
  <c r="I53" i="6"/>
  <c r="I23" i="6"/>
  <c r="I47" i="6"/>
  <c r="M66" i="6"/>
  <c r="M48" i="6"/>
  <c r="M17" i="6"/>
  <c r="M50" i="6"/>
  <c r="M64" i="6"/>
  <c r="M47" i="6"/>
  <c r="M16" i="6"/>
  <c r="M49" i="6"/>
  <c r="M21" i="6"/>
  <c r="P37" i="7"/>
  <c r="P31" i="7"/>
  <c r="P11" i="7"/>
  <c r="P42" i="7"/>
  <c r="P45" i="7"/>
  <c r="P47" i="7"/>
  <c r="P12" i="7"/>
  <c r="P13" i="7"/>
  <c r="P6" i="7"/>
  <c r="P32" i="7"/>
  <c r="M68" i="6"/>
  <c r="I19" i="4"/>
  <c r="I18" i="4"/>
  <c r="I15" i="4"/>
  <c r="I12" i="4"/>
  <c r="I11" i="4"/>
  <c r="I6" i="4"/>
  <c r="I16" i="4"/>
  <c r="I9" i="4"/>
  <c r="I8" i="4"/>
  <c r="I20" i="4"/>
  <c r="I17" i="4"/>
  <c r="I14" i="4"/>
  <c r="I13" i="4"/>
  <c r="I10" i="4"/>
  <c r="I7" i="4"/>
  <c r="I11" i="2"/>
  <c r="G30" i="6"/>
  <c r="G58" i="6"/>
  <c r="I18" i="2"/>
  <c r="G53" i="6"/>
  <c r="I14" i="2"/>
  <c r="G23" i="6"/>
  <c r="I21" i="2"/>
  <c r="G66" i="6"/>
  <c r="I13" i="2"/>
  <c r="G21" i="6"/>
  <c r="I19" i="2"/>
  <c r="G54" i="6"/>
  <c r="I6" i="2"/>
  <c r="G16" i="6"/>
  <c r="I23" i="2"/>
  <c r="G65" i="6"/>
  <c r="I12" i="2"/>
  <c r="G64" i="6"/>
  <c r="I9" i="2"/>
  <c r="G14" i="6"/>
  <c r="I10" i="2"/>
  <c r="G46" i="6"/>
  <c r="I16" i="2"/>
  <c r="G47" i="6"/>
  <c r="I20" i="2"/>
  <c r="G50" i="6"/>
  <c r="I7" i="2"/>
  <c r="G9" i="6"/>
  <c r="I17" i="2"/>
  <c r="G45" i="6"/>
  <c r="I8" i="2"/>
  <c r="G15" i="6"/>
  <c r="I15" i="2"/>
  <c r="G28" i="6"/>
  <c r="I5" i="2"/>
  <c r="G7" i="6"/>
  <c r="I5" i="1"/>
  <c r="E7" i="6"/>
  <c r="I5" i="4"/>
  <c r="J7" i="5"/>
  <c r="K7" i="5"/>
  <c r="J10" i="5"/>
  <c r="K10" i="5"/>
  <c r="J14" i="5"/>
  <c r="K14" i="5"/>
  <c r="J8" i="5"/>
  <c r="K8" i="5"/>
  <c r="J18" i="5"/>
  <c r="K18" i="5"/>
  <c r="J11" i="5"/>
  <c r="K11" i="5"/>
  <c r="J15" i="5"/>
  <c r="K15" i="5"/>
  <c r="J21" i="5"/>
  <c r="K21" i="5"/>
  <c r="J17" i="5"/>
  <c r="K17" i="5"/>
  <c r="J19" i="5"/>
  <c r="K19" i="5"/>
  <c r="J13" i="5"/>
  <c r="K13" i="5"/>
  <c r="J9" i="5"/>
  <c r="K9" i="5"/>
  <c r="J12" i="5"/>
  <c r="K12" i="5"/>
  <c r="J16" i="5"/>
  <c r="K16" i="5"/>
  <c r="J6" i="5"/>
  <c r="K6" i="5"/>
  <c r="J20" i="5"/>
  <c r="K20" i="5"/>
  <c r="W24" i="7"/>
  <c r="J21" i="4"/>
  <c r="K21" i="4"/>
  <c r="J20" i="4"/>
  <c r="K20" i="4"/>
  <c r="J19" i="4"/>
  <c r="K19" i="4"/>
  <c r="J18" i="4"/>
  <c r="K18" i="4"/>
  <c r="J17" i="4"/>
  <c r="K17" i="4"/>
  <c r="J16" i="4"/>
  <c r="K16" i="4"/>
  <c r="J15" i="4"/>
  <c r="K15" i="4"/>
  <c r="J14" i="4"/>
  <c r="K14" i="4"/>
  <c r="J13" i="4"/>
  <c r="K13" i="4"/>
  <c r="J12" i="4"/>
  <c r="K12" i="4"/>
  <c r="J11" i="4"/>
  <c r="K11" i="4"/>
  <c r="J10" i="4"/>
  <c r="K10" i="4"/>
  <c r="J9" i="4"/>
  <c r="K9" i="4"/>
  <c r="J8" i="4"/>
  <c r="K8" i="4"/>
  <c r="J7" i="4"/>
  <c r="K7" i="4"/>
  <c r="J6" i="4"/>
  <c r="K6" i="4"/>
  <c r="J20" i="2"/>
  <c r="K20" i="2"/>
  <c r="J16" i="2"/>
  <c r="K16" i="2"/>
  <c r="J12" i="2"/>
  <c r="K12" i="2"/>
  <c r="J8" i="2"/>
  <c r="K8" i="2"/>
  <c r="J11" i="2"/>
  <c r="K11" i="2"/>
  <c r="J7" i="2"/>
  <c r="K7" i="2"/>
  <c r="J22" i="2"/>
  <c r="K22" i="2"/>
  <c r="J18" i="2"/>
  <c r="K18" i="2"/>
  <c r="J14" i="2"/>
  <c r="K14" i="2"/>
  <c r="J10" i="2"/>
  <c r="K10" i="2"/>
  <c r="J6" i="2"/>
  <c r="K6" i="2"/>
  <c r="J23" i="2"/>
  <c r="K23" i="2"/>
  <c r="J19" i="2"/>
  <c r="K19" i="2"/>
  <c r="J15" i="2"/>
  <c r="K15" i="2"/>
  <c r="J21" i="2"/>
  <c r="K21" i="2"/>
  <c r="J13" i="2"/>
  <c r="K13" i="2"/>
  <c r="J9" i="2"/>
  <c r="K9" i="2"/>
  <c r="J17" i="2"/>
  <c r="K17" i="2"/>
  <c r="H5" i="1"/>
  <c r="E15" i="7"/>
  <c r="F15" i="7"/>
  <c r="J5" i="4"/>
  <c r="K5" i="4"/>
  <c r="V7" i="7"/>
  <c r="W55" i="7"/>
  <c r="W7" i="7"/>
  <c r="W60" i="7"/>
  <c r="W16" i="7"/>
  <c r="U16" i="7"/>
  <c r="J5" i="5"/>
  <c r="K5" i="5"/>
  <c r="W21" i="7"/>
  <c r="J5" i="3"/>
  <c r="K5" i="3"/>
  <c r="T21" i="7"/>
  <c r="J5" i="2"/>
  <c r="K5" i="2"/>
  <c r="T27" i="7"/>
  <c r="W58" i="7"/>
  <c r="W40" i="7"/>
  <c r="W63" i="7"/>
  <c r="V40" i="7"/>
  <c r="V44" i="7"/>
  <c r="U10" i="7"/>
  <c r="U40" i="7"/>
  <c r="U35" i="7"/>
  <c r="V60" i="7"/>
  <c r="V24" i="7"/>
  <c r="V63" i="7"/>
  <c r="V41" i="7"/>
  <c r="V58" i="7"/>
  <c r="J16" i="3"/>
  <c r="K16" i="3"/>
  <c r="J15" i="3"/>
  <c r="K15" i="3"/>
  <c r="J14" i="3"/>
  <c r="K14" i="3"/>
  <c r="J13" i="3"/>
  <c r="K13" i="3"/>
  <c r="J12" i="3"/>
  <c r="K12" i="3"/>
  <c r="J11" i="3"/>
  <c r="K11" i="3"/>
  <c r="J10" i="3"/>
  <c r="K10" i="3"/>
  <c r="J9" i="3"/>
  <c r="K9" i="3"/>
  <c r="J8" i="3"/>
  <c r="K8" i="3"/>
  <c r="J7" i="3"/>
  <c r="K7" i="3"/>
  <c r="J6" i="3"/>
  <c r="K6" i="3"/>
  <c r="U49" i="7"/>
  <c r="S36" i="7"/>
  <c r="W10" i="7"/>
  <c r="W51" i="7"/>
  <c r="W29" i="7"/>
  <c r="V30" i="7"/>
  <c r="S30" i="7"/>
  <c r="S7" i="7"/>
  <c r="W23" i="7"/>
  <c r="W38" i="7"/>
  <c r="W14" i="7"/>
  <c r="W66" i="7"/>
  <c r="W48" i="7"/>
  <c r="W28" i="7"/>
  <c r="W65" i="7"/>
  <c r="W30" i="7"/>
  <c r="W17" i="7"/>
  <c r="W49" i="7"/>
  <c r="W46" i="7"/>
  <c r="W59" i="7"/>
  <c r="V22" i="7"/>
  <c r="V49" i="7"/>
  <c r="V51" i="7"/>
  <c r="V27" i="7"/>
  <c r="T7" i="7"/>
  <c r="U59" i="7"/>
  <c r="U48" i="7"/>
  <c r="U18" i="7"/>
  <c r="T28" i="7"/>
  <c r="T59" i="7"/>
  <c r="T5" i="7"/>
  <c r="T30" i="7"/>
  <c r="V46" i="7"/>
  <c r="V28" i="7"/>
  <c r="V59" i="7"/>
  <c r="V8" i="7"/>
  <c r="V48" i="7"/>
  <c r="V52" i="7"/>
  <c r="V14" i="7"/>
  <c r="U34" i="7"/>
  <c r="U29" i="7"/>
  <c r="T65" i="7"/>
  <c r="T49" i="7"/>
  <c r="T48" i="7"/>
  <c r="S16" i="7"/>
  <c r="S27" i="7"/>
  <c r="S15" i="7"/>
  <c r="S21" i="7"/>
  <c r="S65" i="7"/>
  <c r="W41" i="7"/>
  <c r="W52" i="7"/>
  <c r="W25" i="7"/>
  <c r="V25" i="7"/>
  <c r="V66" i="7"/>
  <c r="V23" i="7"/>
  <c r="V16" i="7"/>
  <c r="V18" i="7"/>
  <c r="U52" i="7"/>
  <c r="U28" i="7"/>
  <c r="U21" i="7"/>
  <c r="U23" i="7"/>
  <c r="U60" i="7"/>
  <c r="T16" i="7"/>
  <c r="T18" i="7"/>
  <c r="T54" i="7"/>
  <c r="T66" i="7"/>
  <c r="T23" i="7"/>
  <c r="S60" i="7"/>
  <c r="S5" i="7"/>
  <c r="S66" i="7"/>
  <c r="S14" i="7"/>
  <c r="S23" i="7"/>
  <c r="S33" i="7"/>
  <c r="S34" i="7"/>
  <c r="W57" i="7"/>
  <c r="V55" i="7"/>
  <c r="V54" i="7"/>
  <c r="T60" i="7"/>
  <c r="T51" i="7"/>
  <c r="S54" i="7"/>
  <c r="S50" i="7"/>
  <c r="S28" i="7"/>
  <c r="T62" i="7"/>
  <c r="T24" i="7"/>
  <c r="T17" i="7"/>
  <c r="T52" i="7"/>
  <c r="S64" i="7"/>
  <c r="S24" i="7"/>
  <c r="S39" i="7"/>
  <c r="T19" i="7"/>
  <c r="T20" i="7"/>
  <c r="T50" i="7"/>
  <c r="T39" i="7"/>
  <c r="S62" i="7"/>
  <c r="S19" i="7"/>
  <c r="W15" i="7"/>
  <c r="W27" i="7"/>
  <c r="W54" i="7"/>
  <c r="W8" i="7"/>
  <c r="V10" i="7"/>
  <c r="V19" i="7"/>
  <c r="V26" i="7"/>
  <c r="V15" i="7"/>
  <c r="V61" i="7"/>
  <c r="V43" i="7"/>
  <c r="V38" i="7"/>
  <c r="V39" i="7"/>
  <c r="V35" i="7"/>
  <c r="V36" i="7"/>
  <c r="V56" i="7"/>
  <c r="U19" i="7"/>
  <c r="U39" i="7"/>
  <c r="U26" i="7"/>
  <c r="U15" i="7"/>
  <c r="U61" i="7"/>
  <c r="T15" i="7"/>
  <c r="T43" i="7"/>
  <c r="S18" i="7"/>
  <c r="S26" i="7"/>
  <c r="O44" i="7"/>
  <c r="W44" i="7"/>
  <c r="R44" i="7"/>
  <c r="W43" i="7"/>
  <c r="W26" i="7"/>
  <c r="W22" i="7"/>
  <c r="W56" i="7"/>
  <c r="V17" i="7"/>
  <c r="U25" i="7"/>
  <c r="U8" i="7"/>
  <c r="U43" i="7"/>
  <c r="U55" i="7"/>
  <c r="U56" i="7"/>
  <c r="U22" i="7"/>
  <c r="U38" i="7"/>
  <c r="T40" i="7"/>
  <c r="T55" i="7"/>
  <c r="T58" i="7"/>
  <c r="T10" i="7"/>
  <c r="T26" i="7"/>
  <c r="T61" i="7"/>
  <c r="T41" i="7"/>
  <c r="T8" i="7"/>
  <c r="T22" i="7"/>
  <c r="T56" i="7"/>
  <c r="T38" i="7"/>
  <c r="S46" i="7"/>
  <c r="S35" i="7"/>
  <c r="S17" i="7"/>
  <c r="S61" i="7"/>
  <c r="S58" i="7"/>
  <c r="S41" i="7"/>
  <c r="S8" i="7"/>
  <c r="S43" i="7"/>
  <c r="S22" i="7"/>
  <c r="S57" i="7"/>
  <c r="S9" i="7"/>
  <c r="U9" i="7"/>
  <c r="U57" i="7"/>
  <c r="M68" i="7"/>
  <c r="R5" i="7"/>
  <c r="S48" i="7"/>
  <c r="R48" i="7"/>
  <c r="O48" i="7"/>
  <c r="S59" i="7"/>
  <c r="R59" i="7"/>
  <c r="O59" i="7"/>
  <c r="R28" i="7"/>
  <c r="R16" i="7"/>
  <c r="O16" i="7"/>
  <c r="R60" i="7"/>
  <c r="O5" i="7"/>
  <c r="O23" i="7"/>
  <c r="R23" i="7"/>
  <c r="V65" i="7"/>
  <c r="O60" i="7"/>
  <c r="R22" i="7"/>
  <c r="R62" i="7"/>
  <c r="S49" i="7"/>
  <c r="R49" i="7"/>
  <c r="O49" i="7"/>
  <c r="O39" i="7"/>
  <c r="O28" i="7"/>
  <c r="O26" i="7"/>
  <c r="W39" i="7"/>
  <c r="R39" i="7"/>
  <c r="O62" i="7"/>
  <c r="O19" i="7"/>
  <c r="O50" i="7"/>
  <c r="R15" i="7"/>
  <c r="R19" i="7"/>
  <c r="R50" i="7"/>
  <c r="O43" i="7"/>
  <c r="R43" i="7"/>
  <c r="O15" i="7"/>
  <c r="R26" i="7"/>
  <c r="O22" i="7"/>
  <c r="O8" i="7"/>
  <c r="R8" i="7"/>
  <c r="S52" i="7"/>
  <c r="R52" i="7"/>
  <c r="O52" i="7"/>
  <c r="S51" i="7"/>
  <c r="S29" i="7"/>
  <c r="S20" i="7"/>
  <c r="R20" i="7"/>
  <c r="O20" i="7"/>
  <c r="O38" i="7"/>
  <c r="S38" i="7"/>
  <c r="R38" i="7"/>
  <c r="O56" i="7"/>
  <c r="S56" i="7"/>
  <c r="R56" i="7"/>
  <c r="O55" i="7"/>
  <c r="S55" i="7"/>
  <c r="R55" i="7"/>
  <c r="O40" i="7"/>
  <c r="S40" i="7"/>
  <c r="R40" i="7"/>
  <c r="O10" i="7"/>
  <c r="S10" i="7"/>
  <c r="R10" i="7"/>
  <c r="P44" i="7"/>
  <c r="W36" i="7"/>
  <c r="A18" i="7"/>
  <c r="K68" i="7"/>
  <c r="L64" i="7"/>
  <c r="E68" i="7"/>
  <c r="A28" i="7"/>
  <c r="A15" i="7"/>
  <c r="A62" i="7"/>
  <c r="A56" i="7"/>
  <c r="A52" i="7"/>
  <c r="A49" i="7"/>
  <c r="A48" i="7"/>
  <c r="A23" i="7"/>
  <c r="A44" i="7"/>
  <c r="A43" i="7"/>
  <c r="A42" i="7"/>
  <c r="A40" i="7"/>
  <c r="A39" i="7"/>
  <c r="A38" i="7"/>
  <c r="A37" i="7"/>
  <c r="A32" i="7"/>
  <c r="A31" i="7"/>
  <c r="A26" i="7"/>
  <c r="A45" i="7"/>
  <c r="A20" i="7"/>
  <c r="A19" i="7"/>
  <c r="A47" i="7"/>
  <c r="A13" i="7"/>
  <c r="A12" i="7"/>
  <c r="A11" i="7"/>
  <c r="A50" i="7"/>
  <c r="A6" i="7"/>
  <c r="A5" i="7"/>
  <c r="U41" i="7"/>
  <c r="R41" i="7"/>
  <c r="K14" i="6"/>
  <c r="L14" i="6"/>
  <c r="V14" i="6"/>
  <c r="H14" i="6"/>
  <c r="T14" i="6"/>
  <c r="F14" i="6"/>
  <c r="S14" i="6"/>
  <c r="K45" i="6"/>
  <c r="L45" i="6"/>
  <c r="V45" i="6"/>
  <c r="H45" i="6"/>
  <c r="T45" i="6"/>
  <c r="F45" i="6"/>
  <c r="S45" i="6"/>
  <c r="K7" i="6"/>
  <c r="L7" i="6"/>
  <c r="J7" i="6"/>
  <c r="U7" i="6"/>
  <c r="H7" i="6"/>
  <c r="T7" i="6"/>
  <c r="F7" i="6"/>
  <c r="S7" i="6"/>
  <c r="K63" i="6"/>
  <c r="L63" i="6"/>
  <c r="V63" i="6"/>
  <c r="K62" i="6"/>
  <c r="L62" i="6"/>
  <c r="J62" i="6"/>
  <c r="U62" i="6"/>
  <c r="H62" i="6"/>
  <c r="T62" i="6"/>
  <c r="F62" i="6"/>
  <c r="S62" i="6"/>
  <c r="K61" i="6"/>
  <c r="L61" i="6"/>
  <c r="V61" i="6"/>
  <c r="J61" i="6"/>
  <c r="U61" i="6"/>
  <c r="H61" i="6"/>
  <c r="T61" i="6"/>
  <c r="F61" i="6"/>
  <c r="S61" i="6"/>
  <c r="K60" i="6"/>
  <c r="L60" i="6"/>
  <c r="V60" i="6"/>
  <c r="F60" i="6"/>
  <c r="S60" i="6"/>
  <c r="K59" i="6"/>
  <c r="L59" i="6"/>
  <c r="V59" i="6"/>
  <c r="H59" i="6"/>
  <c r="T59" i="6"/>
  <c r="F59" i="6"/>
  <c r="S59" i="6"/>
  <c r="K30" i="6"/>
  <c r="L30" i="6"/>
  <c r="V30" i="6"/>
  <c r="F30" i="6"/>
  <c r="S30" i="6"/>
  <c r="K57" i="6"/>
  <c r="L57" i="6"/>
  <c r="V57" i="6"/>
  <c r="J57" i="6"/>
  <c r="U57" i="6"/>
  <c r="F57" i="6"/>
  <c r="S57" i="6"/>
  <c r="K56" i="6"/>
  <c r="L56" i="6"/>
  <c r="V56" i="6"/>
  <c r="J56" i="6"/>
  <c r="U56" i="6"/>
  <c r="H56" i="6"/>
  <c r="T56" i="6"/>
  <c r="F56" i="6"/>
  <c r="S56" i="6"/>
  <c r="K55" i="6"/>
  <c r="L55" i="6"/>
  <c r="V55" i="6"/>
  <c r="H55" i="6"/>
  <c r="T55" i="6"/>
  <c r="F55" i="6"/>
  <c r="S55" i="6"/>
  <c r="K66" i="6"/>
  <c r="L66" i="6"/>
  <c r="V66" i="6"/>
  <c r="H66" i="6"/>
  <c r="T66" i="6"/>
  <c r="F66" i="6"/>
  <c r="S66" i="6"/>
  <c r="K46" i="6"/>
  <c r="L46" i="6"/>
  <c r="V46" i="6"/>
  <c r="H46" i="6"/>
  <c r="T46" i="6"/>
  <c r="F46" i="6"/>
  <c r="S46" i="6"/>
  <c r="K52" i="6"/>
  <c r="L52" i="6"/>
  <c r="J52" i="6"/>
  <c r="U52" i="6"/>
  <c r="H52" i="6"/>
  <c r="T52" i="6"/>
  <c r="F52" i="6"/>
  <c r="S52" i="6"/>
  <c r="K51" i="6"/>
  <c r="L51" i="6"/>
  <c r="J51" i="6"/>
  <c r="U51" i="6"/>
  <c r="H51" i="6"/>
  <c r="T51" i="6"/>
  <c r="F51" i="6"/>
  <c r="S51" i="6"/>
  <c r="K65" i="6"/>
  <c r="L65" i="6"/>
  <c r="V65" i="6"/>
  <c r="H65" i="6"/>
  <c r="T65" i="6"/>
  <c r="F65" i="6"/>
  <c r="K49" i="6"/>
  <c r="L49" i="6"/>
  <c r="V49" i="6"/>
  <c r="J49" i="6"/>
  <c r="U49" i="6"/>
  <c r="H49" i="6"/>
  <c r="T49" i="6"/>
  <c r="F49" i="6"/>
  <c r="S49" i="6"/>
  <c r="K48" i="6"/>
  <c r="L48" i="6"/>
  <c r="J48" i="6"/>
  <c r="U48" i="6"/>
  <c r="H48" i="6"/>
  <c r="T48" i="6"/>
  <c r="F48" i="6"/>
  <c r="S48" i="6"/>
  <c r="K21" i="6"/>
  <c r="L21" i="6"/>
  <c r="J21" i="6"/>
  <c r="U21" i="6"/>
  <c r="H21" i="6"/>
  <c r="T21" i="6"/>
  <c r="F21" i="6"/>
  <c r="S21" i="6"/>
  <c r="K16" i="6"/>
  <c r="L16" i="6"/>
  <c r="V16" i="6"/>
  <c r="J16" i="6"/>
  <c r="U16" i="6"/>
  <c r="F16" i="6"/>
  <c r="S16" i="6"/>
  <c r="K54" i="6"/>
  <c r="L54" i="6"/>
  <c r="V54" i="6"/>
  <c r="H54" i="6"/>
  <c r="T54" i="6"/>
  <c r="F54" i="6"/>
  <c r="S54" i="6"/>
  <c r="K44" i="6"/>
  <c r="L44" i="6"/>
  <c r="V44" i="6"/>
  <c r="J44" i="6"/>
  <c r="H44" i="6"/>
  <c r="T44" i="6"/>
  <c r="F44" i="6"/>
  <c r="S44" i="6"/>
  <c r="K43" i="6"/>
  <c r="L43" i="6"/>
  <c r="J43" i="6"/>
  <c r="U43" i="6"/>
  <c r="H43" i="6"/>
  <c r="T43" i="6"/>
  <c r="F43" i="6"/>
  <c r="S43" i="6"/>
  <c r="K42" i="6"/>
  <c r="L42" i="6"/>
  <c r="J42" i="6"/>
  <c r="U42" i="6"/>
  <c r="H42" i="6"/>
  <c r="T42" i="6"/>
  <c r="F42" i="6"/>
  <c r="S42" i="6"/>
  <c r="K41" i="6"/>
  <c r="L41" i="6"/>
  <c r="V41" i="6"/>
  <c r="J41" i="6"/>
  <c r="U41" i="6"/>
  <c r="H41" i="6"/>
  <c r="T41" i="6"/>
  <c r="F41" i="6"/>
  <c r="S41" i="6"/>
  <c r="K40" i="6"/>
  <c r="L40" i="6"/>
  <c r="V40" i="6"/>
  <c r="J40" i="6"/>
  <c r="U40" i="6"/>
  <c r="H40" i="6"/>
  <c r="T40" i="6"/>
  <c r="F40" i="6"/>
  <c r="S40" i="6"/>
  <c r="K39" i="6"/>
  <c r="L39" i="6"/>
  <c r="V39" i="6"/>
  <c r="H39" i="6"/>
  <c r="T39" i="6"/>
  <c r="F39" i="6"/>
  <c r="S39" i="6"/>
  <c r="K38" i="6"/>
  <c r="L38" i="6"/>
  <c r="V38" i="6"/>
  <c r="H38" i="6"/>
  <c r="T38" i="6"/>
  <c r="F38" i="6"/>
  <c r="S38" i="6"/>
  <c r="K37" i="6"/>
  <c r="L37" i="6"/>
  <c r="V37" i="6"/>
  <c r="J37" i="6"/>
  <c r="U37" i="6"/>
  <c r="H37" i="6"/>
  <c r="T37" i="6"/>
  <c r="F37" i="6"/>
  <c r="S37" i="6"/>
  <c r="K36" i="6"/>
  <c r="L36" i="6"/>
  <c r="V36" i="6"/>
  <c r="J36" i="6"/>
  <c r="U36" i="6"/>
  <c r="F36" i="6"/>
  <c r="S36" i="6"/>
  <c r="K35" i="6"/>
  <c r="L35" i="6"/>
  <c r="V35" i="6"/>
  <c r="J35" i="6"/>
  <c r="U35" i="6"/>
  <c r="F35" i="6"/>
  <c r="S35" i="6"/>
  <c r="K34" i="6"/>
  <c r="L34" i="6"/>
  <c r="V34" i="6"/>
  <c r="J34" i="6"/>
  <c r="U34" i="6"/>
  <c r="F34" i="6"/>
  <c r="S34" i="6"/>
  <c r="K33" i="6"/>
  <c r="L33" i="6"/>
  <c r="V33" i="6"/>
  <c r="F33" i="6"/>
  <c r="S33" i="6"/>
  <c r="K32" i="6"/>
  <c r="L32" i="6"/>
  <c r="J32" i="6"/>
  <c r="U32" i="6"/>
  <c r="H32" i="6"/>
  <c r="T32" i="6"/>
  <c r="F32" i="6"/>
  <c r="S32" i="6"/>
  <c r="K31" i="6"/>
  <c r="L31" i="6"/>
  <c r="V31" i="6"/>
  <c r="J31" i="6"/>
  <c r="U31" i="6"/>
  <c r="H31" i="6"/>
  <c r="T31" i="6"/>
  <c r="K15" i="6"/>
  <c r="L15" i="6"/>
  <c r="V15" i="6"/>
  <c r="H15" i="6"/>
  <c r="T15" i="6"/>
  <c r="F15" i="6"/>
  <c r="S15" i="6"/>
  <c r="K29" i="6"/>
  <c r="L29" i="6"/>
  <c r="V29" i="6"/>
  <c r="J29" i="6"/>
  <c r="U29" i="6"/>
  <c r="H29" i="6"/>
  <c r="T29" i="6"/>
  <c r="F29" i="6"/>
  <c r="S29" i="6"/>
  <c r="K58" i="6"/>
  <c r="J58" i="6"/>
  <c r="U58" i="6"/>
  <c r="F58" i="6"/>
  <c r="S58" i="6"/>
  <c r="K27" i="6"/>
  <c r="L27" i="6"/>
  <c r="J27" i="6"/>
  <c r="U27" i="6"/>
  <c r="H27" i="6"/>
  <c r="T27" i="6"/>
  <c r="F27" i="6"/>
  <c r="S27" i="6"/>
  <c r="K26" i="6"/>
  <c r="L26" i="6"/>
  <c r="V26" i="6"/>
  <c r="H26" i="6"/>
  <c r="T26" i="6"/>
  <c r="F26" i="6"/>
  <c r="S26" i="6"/>
  <c r="K25" i="6"/>
  <c r="L25" i="6"/>
  <c r="V25" i="6"/>
  <c r="H25" i="6"/>
  <c r="T25" i="6"/>
  <c r="K24" i="6"/>
  <c r="L24" i="6"/>
  <c r="V24" i="6"/>
  <c r="H24" i="6"/>
  <c r="T24" i="6"/>
  <c r="F24" i="6"/>
  <c r="S24" i="6"/>
  <c r="K47" i="6"/>
  <c r="L47" i="6"/>
  <c r="V47" i="6"/>
  <c r="F47" i="6"/>
  <c r="S47" i="6"/>
  <c r="K22" i="6"/>
  <c r="L22" i="6"/>
  <c r="V22" i="6"/>
  <c r="H22" i="6"/>
  <c r="T22" i="6"/>
  <c r="F22" i="6"/>
  <c r="S22" i="6"/>
  <c r="K9" i="6"/>
  <c r="L9" i="6"/>
  <c r="V9" i="6"/>
  <c r="J9" i="6"/>
  <c r="U9" i="6"/>
  <c r="H9" i="6"/>
  <c r="T9" i="6"/>
  <c r="K20" i="6"/>
  <c r="L20" i="6"/>
  <c r="J20" i="6"/>
  <c r="U20" i="6"/>
  <c r="H20" i="6"/>
  <c r="T20" i="6"/>
  <c r="F20" i="6"/>
  <c r="S20" i="6"/>
  <c r="K19" i="6"/>
  <c r="L19" i="6"/>
  <c r="J19" i="6"/>
  <c r="U19" i="6"/>
  <c r="H19" i="6"/>
  <c r="T19" i="6"/>
  <c r="F19" i="6"/>
  <c r="K18" i="6"/>
  <c r="L18" i="6"/>
  <c r="V18" i="6"/>
  <c r="J18" i="6"/>
  <c r="U18" i="6"/>
  <c r="H18" i="6"/>
  <c r="T18" i="6"/>
  <c r="F18" i="6"/>
  <c r="S18" i="6"/>
  <c r="K17" i="6"/>
  <c r="L17" i="6"/>
  <c r="V17" i="6"/>
  <c r="H17" i="6"/>
  <c r="T17" i="6"/>
  <c r="F17" i="6"/>
  <c r="S17" i="6"/>
  <c r="K64" i="6"/>
  <c r="L64" i="6"/>
  <c r="V64" i="6"/>
  <c r="H64" i="6"/>
  <c r="T64" i="6"/>
  <c r="F64" i="6"/>
  <c r="S64" i="6"/>
  <c r="K50" i="6"/>
  <c r="L50" i="6"/>
  <c r="H50" i="6"/>
  <c r="T50" i="6"/>
  <c r="F50" i="6"/>
  <c r="S50" i="6"/>
  <c r="K23" i="6"/>
  <c r="L23" i="6"/>
  <c r="V23" i="6"/>
  <c r="J23" i="6"/>
  <c r="U23" i="6"/>
  <c r="H23" i="6"/>
  <c r="T23" i="6"/>
  <c r="F23" i="6"/>
  <c r="S23" i="6"/>
  <c r="K13" i="6"/>
  <c r="L13" i="6"/>
  <c r="J13" i="6"/>
  <c r="U13" i="6"/>
  <c r="H13" i="6"/>
  <c r="T13" i="6"/>
  <c r="F13" i="6"/>
  <c r="S13" i="6"/>
  <c r="K12" i="6"/>
  <c r="L12" i="6"/>
  <c r="V12" i="6"/>
  <c r="J12" i="6"/>
  <c r="U12" i="6"/>
  <c r="H12" i="6"/>
  <c r="T12" i="6"/>
  <c r="F12" i="6"/>
  <c r="S12" i="6"/>
  <c r="K11" i="6"/>
  <c r="L11" i="6"/>
  <c r="V11" i="6"/>
  <c r="J11" i="6"/>
  <c r="H11" i="6"/>
  <c r="T11" i="6"/>
  <c r="F11" i="6"/>
  <c r="S11" i="6"/>
  <c r="K10" i="6"/>
  <c r="L10" i="6"/>
  <c r="V10" i="6"/>
  <c r="H10" i="6"/>
  <c r="T10" i="6"/>
  <c r="F10" i="6"/>
  <c r="S10" i="6"/>
  <c r="K53" i="6"/>
  <c r="L53" i="6"/>
  <c r="V53" i="6"/>
  <c r="J53" i="6"/>
  <c r="H53" i="6"/>
  <c r="T53" i="6"/>
  <c r="F53" i="6"/>
  <c r="S53" i="6"/>
  <c r="K8" i="6"/>
  <c r="L8" i="6"/>
  <c r="V8" i="6"/>
  <c r="J8" i="6"/>
  <c r="U8" i="6"/>
  <c r="H8" i="6"/>
  <c r="T8" i="6"/>
  <c r="F8" i="6"/>
  <c r="S8" i="6"/>
  <c r="K28" i="6"/>
  <c r="J28" i="6"/>
  <c r="U28" i="6"/>
  <c r="H28" i="6"/>
  <c r="T28" i="6"/>
  <c r="F28" i="6"/>
  <c r="S28" i="6"/>
  <c r="K6" i="6"/>
  <c r="L6" i="6"/>
  <c r="V6" i="6"/>
  <c r="J6" i="6"/>
  <c r="U6" i="6"/>
  <c r="H6" i="6"/>
  <c r="T6" i="6"/>
  <c r="F6" i="6"/>
  <c r="S6" i="6"/>
  <c r="K5" i="6"/>
  <c r="L5" i="6"/>
  <c r="V5" i="6"/>
  <c r="J5" i="6"/>
  <c r="U5" i="6"/>
  <c r="H5" i="6"/>
  <c r="T5" i="6"/>
  <c r="F5" i="6"/>
  <c r="S5" i="6"/>
  <c r="K4" i="6"/>
  <c r="N14" i="6"/>
  <c r="W14" i="6"/>
  <c r="N45" i="6"/>
  <c r="W45" i="6"/>
  <c r="N7" i="6"/>
  <c r="W7" i="6"/>
  <c r="N63" i="6"/>
  <c r="W63" i="6"/>
  <c r="N62" i="6"/>
  <c r="W62" i="6"/>
  <c r="N57" i="6"/>
  <c r="W57" i="6"/>
  <c r="N56" i="6"/>
  <c r="W56" i="6"/>
  <c r="N55" i="6"/>
  <c r="W55" i="6"/>
  <c r="N66" i="6"/>
  <c r="W66" i="6"/>
  <c r="N46" i="6"/>
  <c r="W46" i="6"/>
  <c r="N52" i="6"/>
  <c r="W52" i="6"/>
  <c r="N51" i="6"/>
  <c r="W51" i="6"/>
  <c r="N65" i="6"/>
  <c r="W65" i="6"/>
  <c r="N49" i="6"/>
  <c r="W49" i="6"/>
  <c r="N48" i="6"/>
  <c r="W48" i="6"/>
  <c r="N21" i="6"/>
  <c r="W21" i="6"/>
  <c r="N16" i="6"/>
  <c r="W16" i="6"/>
  <c r="N44" i="6"/>
  <c r="W44" i="6"/>
  <c r="N43" i="6"/>
  <c r="W43" i="6"/>
  <c r="N42" i="6"/>
  <c r="W42" i="6"/>
  <c r="N41" i="6"/>
  <c r="W41" i="6"/>
  <c r="N40" i="6"/>
  <c r="W40" i="6"/>
  <c r="N39" i="6"/>
  <c r="W39" i="6"/>
  <c r="N38" i="6"/>
  <c r="W38" i="6"/>
  <c r="N37" i="6"/>
  <c r="W37" i="6"/>
  <c r="N35" i="6"/>
  <c r="W35" i="6"/>
  <c r="N34" i="6"/>
  <c r="W34" i="6"/>
  <c r="N32" i="6"/>
  <c r="W32" i="6"/>
  <c r="N31" i="6"/>
  <c r="W31" i="6"/>
  <c r="N29" i="6"/>
  <c r="W29" i="6"/>
  <c r="N58" i="6"/>
  <c r="W58" i="6"/>
  <c r="N27" i="6"/>
  <c r="W27" i="6"/>
  <c r="N26" i="6"/>
  <c r="W26" i="6"/>
  <c r="N24" i="6"/>
  <c r="W24" i="6"/>
  <c r="N47" i="6"/>
  <c r="W47" i="6"/>
  <c r="N9" i="6"/>
  <c r="W9" i="6"/>
  <c r="N20" i="6"/>
  <c r="W20" i="6"/>
  <c r="N19" i="6"/>
  <c r="W19" i="6"/>
  <c r="N17" i="6"/>
  <c r="W17" i="6"/>
  <c r="N64" i="6"/>
  <c r="W64" i="6"/>
  <c r="N50" i="6"/>
  <c r="W50" i="6"/>
  <c r="N23" i="6"/>
  <c r="W23" i="6"/>
  <c r="N13" i="6"/>
  <c r="W13" i="6"/>
  <c r="N12" i="6"/>
  <c r="W12" i="6"/>
  <c r="N11" i="6"/>
  <c r="W11" i="6"/>
  <c r="N53" i="6"/>
  <c r="W53" i="6"/>
  <c r="N28" i="6"/>
  <c r="W28" i="6"/>
  <c r="N6" i="6"/>
  <c r="W6" i="6"/>
  <c r="N5" i="6"/>
  <c r="W5" i="6"/>
  <c r="J59" i="6"/>
  <c r="U59" i="6"/>
  <c r="A8" i="7"/>
  <c r="A10" i="7"/>
  <c r="A22" i="7"/>
  <c r="A16" i="7"/>
  <c r="A55" i="7"/>
  <c r="A59" i="7"/>
  <c r="N4" i="7"/>
  <c r="W4" i="7"/>
  <c r="N4" i="6"/>
  <c r="W4" i="6"/>
  <c r="J55" i="6"/>
  <c r="J22" i="6"/>
  <c r="U22" i="6"/>
  <c r="J39" i="6"/>
  <c r="J38" i="6"/>
  <c r="U38" i="6"/>
  <c r="J15" i="6"/>
  <c r="U15" i="6"/>
  <c r="J60" i="6"/>
  <c r="U60" i="6"/>
  <c r="J10" i="6"/>
  <c r="U10" i="6"/>
  <c r="J25" i="6"/>
  <c r="U25" i="6"/>
  <c r="J30" i="6"/>
  <c r="U30" i="6"/>
  <c r="V29" i="7"/>
  <c r="I68" i="7"/>
  <c r="T57" i="7"/>
  <c r="G68" i="7"/>
  <c r="H64" i="7"/>
  <c r="L4" i="6"/>
  <c r="V4" i="6"/>
  <c r="K68" i="6"/>
  <c r="L58" i="6"/>
  <c r="V58" i="6"/>
  <c r="F4" i="6"/>
  <c r="S4" i="6"/>
  <c r="E68" i="6"/>
  <c r="G68" i="6"/>
  <c r="H58" i="6"/>
  <c r="T58" i="6"/>
  <c r="J4" i="6"/>
  <c r="U4" i="6"/>
  <c r="I68" i="6"/>
  <c r="P5" i="7"/>
  <c r="P59" i="7"/>
  <c r="P48" i="7"/>
  <c r="P28" i="7"/>
  <c r="P16" i="7"/>
  <c r="P60" i="7"/>
  <c r="P23" i="7"/>
  <c r="V9" i="7"/>
  <c r="P62" i="7"/>
  <c r="H4" i="7"/>
  <c r="L4" i="7"/>
  <c r="P22" i="7"/>
  <c r="P49" i="7"/>
  <c r="P39" i="7"/>
  <c r="P15" i="7"/>
  <c r="P50" i="7"/>
  <c r="P26" i="7"/>
  <c r="F4" i="7"/>
  <c r="S65" i="6"/>
  <c r="P19" i="7"/>
  <c r="F9" i="6"/>
  <c r="S9" i="6"/>
  <c r="R9" i="6"/>
  <c r="F31" i="6"/>
  <c r="S31" i="6"/>
  <c r="R31" i="6"/>
  <c r="V27" i="6"/>
  <c r="R27" i="6"/>
  <c r="O27" i="6"/>
  <c r="V42" i="6"/>
  <c r="R42" i="6"/>
  <c r="O42" i="6"/>
  <c r="A5" i="6"/>
  <c r="A42" i="6"/>
  <c r="R56" i="6"/>
  <c r="P20" i="7"/>
  <c r="P43" i="7"/>
  <c r="V20" i="6"/>
  <c r="R20" i="6"/>
  <c r="O20" i="6"/>
  <c r="V32" i="6"/>
  <c r="R32" i="6"/>
  <c r="O32" i="6"/>
  <c r="V48" i="6"/>
  <c r="R48" i="6"/>
  <c r="O48" i="6"/>
  <c r="V51" i="6"/>
  <c r="R51" i="6"/>
  <c r="O51" i="6"/>
  <c r="V62" i="6"/>
  <c r="R62" i="6"/>
  <c r="O62" i="6"/>
  <c r="V50" i="6"/>
  <c r="S19" i="6"/>
  <c r="A19" i="6"/>
  <c r="V43" i="6"/>
  <c r="R43" i="6"/>
  <c r="O43" i="6"/>
  <c r="U11" i="6"/>
  <c r="R11" i="6"/>
  <c r="A11" i="6"/>
  <c r="V19" i="6"/>
  <c r="O19" i="6"/>
  <c r="U44" i="6"/>
  <c r="R44" i="6"/>
  <c r="A44" i="6"/>
  <c r="V21" i="6"/>
  <c r="R21" i="6"/>
  <c r="O21" i="6"/>
  <c r="V52" i="6"/>
  <c r="R52" i="6"/>
  <c r="O52" i="6"/>
  <c r="V7" i="6"/>
  <c r="R7" i="6"/>
  <c r="O7" i="6"/>
  <c r="U53" i="6"/>
  <c r="R53" i="6"/>
  <c r="O53" i="6"/>
  <c r="V13" i="6"/>
  <c r="R13" i="6"/>
  <c r="O13" i="6"/>
  <c r="R29" i="6"/>
  <c r="R49" i="6"/>
  <c r="O12" i="6"/>
  <c r="H4" i="6"/>
  <c r="O44" i="6"/>
  <c r="O37" i="6"/>
  <c r="O29" i="6"/>
  <c r="O11" i="6"/>
  <c r="O6" i="6"/>
  <c r="J4" i="7"/>
  <c r="A37" i="6"/>
  <c r="L28" i="6"/>
  <c r="O49" i="6"/>
  <c r="O40" i="6"/>
  <c r="O56" i="6"/>
  <c r="O23" i="6"/>
  <c r="O5" i="6"/>
  <c r="A13" i="6"/>
  <c r="P52" i="7"/>
  <c r="P8" i="7"/>
  <c r="U39" i="6"/>
  <c r="R39" i="6"/>
  <c r="O39" i="6"/>
  <c r="U55" i="6"/>
  <c r="R55" i="6"/>
  <c r="O55" i="6"/>
  <c r="A39" i="6"/>
  <c r="A55" i="6"/>
  <c r="J14" i="6"/>
  <c r="O38" i="6"/>
  <c r="R6" i="6"/>
  <c r="A53" i="6"/>
  <c r="R12" i="6"/>
  <c r="R23" i="6"/>
  <c r="A27" i="6"/>
  <c r="A29" i="6"/>
  <c r="R40" i="6"/>
  <c r="A21" i="6"/>
  <c r="A49" i="6"/>
  <c r="A51" i="6"/>
  <c r="A56" i="6"/>
  <c r="R5" i="6"/>
  <c r="R37" i="6"/>
  <c r="A48" i="6"/>
  <c r="A52" i="6"/>
  <c r="A38" i="6"/>
  <c r="A6" i="6"/>
  <c r="A12" i="6"/>
  <c r="A23" i="6"/>
  <c r="A20" i="6"/>
  <c r="A32" i="6"/>
  <c r="A40" i="6"/>
  <c r="A43" i="6"/>
  <c r="A62" i="6"/>
  <c r="A7" i="6"/>
  <c r="J17" i="6"/>
  <c r="U63" i="7"/>
  <c r="U33" i="7"/>
  <c r="T33" i="7"/>
  <c r="T9" i="7"/>
  <c r="U46" i="7"/>
  <c r="O18" i="7"/>
  <c r="W18" i="7"/>
  <c r="R18" i="7"/>
  <c r="P10" i="7"/>
  <c r="P40" i="7"/>
  <c r="P55" i="7"/>
  <c r="P56" i="7"/>
  <c r="P38" i="7"/>
  <c r="R38" i="6"/>
  <c r="R41" i="6"/>
  <c r="A35" i="7"/>
  <c r="T36" i="7"/>
  <c r="R36" i="7"/>
  <c r="H36" i="6"/>
  <c r="T36" i="6"/>
  <c r="H35" i="6"/>
  <c r="T35" i="6"/>
  <c r="R35" i="6"/>
  <c r="T25" i="7"/>
  <c r="S63" i="7"/>
  <c r="S25" i="7"/>
  <c r="F25" i="6"/>
  <c r="S25" i="6"/>
  <c r="O41" i="7"/>
  <c r="W9" i="7"/>
  <c r="W61" i="7"/>
  <c r="R61" i="7"/>
  <c r="A41" i="6"/>
  <c r="O41" i="6"/>
  <c r="A41" i="7"/>
  <c r="H60" i="6"/>
  <c r="T60" i="6"/>
  <c r="F63" i="6"/>
  <c r="S63" i="6"/>
  <c r="H63" i="6"/>
  <c r="T63" i="6"/>
  <c r="T46" i="7"/>
  <c r="T63" i="7"/>
  <c r="H47" i="6"/>
  <c r="T47" i="6"/>
  <c r="A60" i="7"/>
  <c r="N8" i="6"/>
  <c r="W8" i="6"/>
  <c r="R8" i="6"/>
  <c r="N54" i="6"/>
  <c r="W54" i="6"/>
  <c r="N25" i="6"/>
  <c r="W25" i="6"/>
  <c r="N33" i="6"/>
  <c r="W33" i="6"/>
  <c r="N15" i="6"/>
  <c r="W15" i="6"/>
  <c r="R15" i="6"/>
  <c r="N10" i="6"/>
  <c r="W10" i="6"/>
  <c r="R10" i="6"/>
  <c r="N59" i="6"/>
  <c r="W59" i="6"/>
  <c r="R59" i="6"/>
  <c r="N60" i="6"/>
  <c r="W60" i="6"/>
  <c r="N22" i="6"/>
  <c r="W22" i="6"/>
  <c r="R22" i="6"/>
  <c r="J30" i="7"/>
  <c r="J53" i="7"/>
  <c r="J54" i="7"/>
  <c r="J58" i="7"/>
  <c r="J66" i="7"/>
  <c r="J65" i="7"/>
  <c r="O65" i="7"/>
  <c r="V64" i="7"/>
  <c r="O29" i="7"/>
  <c r="O64" i="7"/>
  <c r="O58" i="6"/>
  <c r="R58" i="6"/>
  <c r="A58" i="6"/>
  <c r="U14" i="7"/>
  <c r="J54" i="6"/>
  <c r="U54" i="6"/>
  <c r="R54" i="6"/>
  <c r="J66" i="6"/>
  <c r="J46" i="6"/>
  <c r="J65" i="6"/>
  <c r="J26" i="6"/>
  <c r="J50" i="6"/>
  <c r="T29" i="7"/>
  <c r="R29" i="7"/>
  <c r="A29" i="7"/>
  <c r="S4" i="7"/>
  <c r="T4" i="7"/>
  <c r="V4" i="7"/>
  <c r="T4" i="6"/>
  <c r="R4" i="6"/>
  <c r="U7" i="7"/>
  <c r="R7" i="7"/>
  <c r="O7" i="7"/>
  <c r="A7" i="7"/>
  <c r="J45" i="6"/>
  <c r="A65" i="7"/>
  <c r="J64" i="6"/>
  <c r="U17" i="6"/>
  <c r="R17" i="6"/>
  <c r="O17" i="6"/>
  <c r="A17" i="6"/>
  <c r="H57" i="6"/>
  <c r="T14" i="7"/>
  <c r="V28" i="6"/>
  <c r="R28" i="6"/>
  <c r="O28" i="6"/>
  <c r="A28" i="6"/>
  <c r="V21" i="7"/>
  <c r="R21" i="7"/>
  <c r="O21" i="7"/>
  <c r="A21" i="7"/>
  <c r="H34" i="6"/>
  <c r="T34" i="7"/>
  <c r="R34" i="7"/>
  <c r="O34" i="7"/>
  <c r="A34" i="7"/>
  <c r="H33" i="6"/>
  <c r="T33" i="6"/>
  <c r="H16" i="6"/>
  <c r="A16" i="6"/>
  <c r="R33" i="7"/>
  <c r="O4" i="6"/>
  <c r="P29" i="6"/>
  <c r="O31" i="6"/>
  <c r="P31" i="6"/>
  <c r="A31" i="6"/>
  <c r="P41" i="6"/>
  <c r="P62" i="6"/>
  <c r="P48" i="6"/>
  <c r="P42" i="6"/>
  <c r="O4" i="7"/>
  <c r="P37" i="6"/>
  <c r="P27" i="6"/>
  <c r="P49" i="6"/>
  <c r="O9" i="6"/>
  <c r="P9" i="6"/>
  <c r="P39" i="6"/>
  <c r="P38" i="6"/>
  <c r="P12" i="6"/>
  <c r="P52" i="6"/>
  <c r="P20" i="6"/>
  <c r="P11" i="6"/>
  <c r="P7" i="6"/>
  <c r="P56" i="6"/>
  <c r="P40" i="6"/>
  <c r="A9" i="6"/>
  <c r="P6" i="6"/>
  <c r="P55" i="6"/>
  <c r="R19" i="6"/>
  <c r="P19" i="6"/>
  <c r="P23" i="6"/>
  <c r="H30" i="6"/>
  <c r="T30" i="6"/>
  <c r="P43" i="6"/>
  <c r="P32" i="6"/>
  <c r="R25" i="7"/>
  <c r="R9" i="7"/>
  <c r="O33" i="7"/>
  <c r="P44" i="6"/>
  <c r="P5" i="6"/>
  <c r="A4" i="6"/>
  <c r="U4" i="7"/>
  <c r="A4" i="7"/>
  <c r="P51" i="6"/>
  <c r="P13" i="6"/>
  <c r="P53" i="6"/>
  <c r="P21" i="6"/>
  <c r="A25" i="6"/>
  <c r="A8" i="6"/>
  <c r="A22" i="6"/>
  <c r="A59" i="6"/>
  <c r="A15" i="6"/>
  <c r="U14" i="6"/>
  <c r="R14" i="6"/>
  <c r="O14" i="6"/>
  <c r="A60" i="6"/>
  <c r="A10" i="6"/>
  <c r="R46" i="7"/>
  <c r="A33" i="7"/>
  <c r="A14" i="6"/>
  <c r="J63" i="6"/>
  <c r="U63" i="6"/>
  <c r="R63" i="6"/>
  <c r="J33" i="6"/>
  <c r="V57" i="7"/>
  <c r="R57" i="7"/>
  <c r="O57" i="7"/>
  <c r="A57" i="7"/>
  <c r="U24" i="7"/>
  <c r="R24" i="7"/>
  <c r="O24" i="7"/>
  <c r="A24" i="7"/>
  <c r="J47" i="6"/>
  <c r="U47" i="6"/>
  <c r="R47" i="6"/>
  <c r="J24" i="6"/>
  <c r="R60" i="6"/>
  <c r="O35" i="7"/>
  <c r="T35" i="7"/>
  <c r="R35" i="7"/>
  <c r="R63" i="7"/>
  <c r="P18" i="7"/>
  <c r="R25" i="6"/>
  <c r="N36" i="6"/>
  <c r="W36" i="6"/>
  <c r="R36" i="6"/>
  <c r="N18" i="6"/>
  <c r="W18" i="6"/>
  <c r="R18" i="6"/>
  <c r="O36" i="7"/>
  <c r="P36" i="7"/>
  <c r="A36" i="7"/>
  <c r="A35" i="6"/>
  <c r="O35" i="6"/>
  <c r="P35" i="6"/>
  <c r="O25" i="7"/>
  <c r="A25" i="7"/>
  <c r="O22" i="6"/>
  <c r="O60" i="6"/>
  <c r="O59" i="6"/>
  <c r="O10" i="6"/>
  <c r="O15" i="6"/>
  <c r="O25" i="6"/>
  <c r="O8" i="6"/>
  <c r="O63" i="7"/>
  <c r="O46" i="7"/>
  <c r="P41" i="7"/>
  <c r="N61" i="6"/>
  <c r="W61" i="6"/>
  <c r="R61" i="6"/>
  <c r="N30" i="6"/>
  <c r="W30" i="6"/>
  <c r="O61" i="7"/>
  <c r="P61" i="7"/>
  <c r="A61" i="7"/>
  <c r="O9" i="7"/>
  <c r="A9" i="7"/>
  <c r="A63" i="7"/>
  <c r="A46" i="7"/>
  <c r="U30" i="7"/>
  <c r="R30" i="7"/>
  <c r="A30" i="7"/>
  <c r="O30" i="7"/>
  <c r="P30" i="7"/>
  <c r="U65" i="7"/>
  <c r="R65" i="7"/>
  <c r="U54" i="7"/>
  <c r="R54" i="7"/>
  <c r="O54" i="7"/>
  <c r="A54" i="7"/>
  <c r="T64" i="7"/>
  <c r="R64" i="7"/>
  <c r="P64" i="7"/>
  <c r="A64" i="7"/>
  <c r="U58" i="7"/>
  <c r="R58" i="7"/>
  <c r="A58" i="7"/>
  <c r="O58" i="7"/>
  <c r="U53" i="7"/>
  <c r="R53" i="7"/>
  <c r="O53" i="7"/>
  <c r="A53" i="7"/>
  <c r="P58" i="6"/>
  <c r="O54" i="6"/>
  <c r="R14" i="7"/>
  <c r="A54" i="6"/>
  <c r="O14" i="7"/>
  <c r="A14" i="7"/>
  <c r="U66" i="7"/>
  <c r="R66" i="7"/>
  <c r="O66" i="7"/>
  <c r="A66" i="7"/>
  <c r="U46" i="6"/>
  <c r="R46" i="6"/>
  <c r="O46" i="6"/>
  <c r="A46" i="6"/>
  <c r="U51" i="7"/>
  <c r="R51" i="7"/>
  <c r="O51" i="7"/>
  <c r="A51" i="7"/>
  <c r="U17" i="7"/>
  <c r="R17" i="7"/>
  <c r="O17" i="7"/>
  <c r="A17" i="7"/>
  <c r="P29" i="7"/>
  <c r="U50" i="6"/>
  <c r="R50" i="6"/>
  <c r="O50" i="6"/>
  <c r="A50" i="6"/>
  <c r="U66" i="6"/>
  <c r="R66" i="6"/>
  <c r="O66" i="6"/>
  <c r="A66" i="6"/>
  <c r="U27" i="7"/>
  <c r="R27" i="7"/>
  <c r="A27" i="7"/>
  <c r="O27" i="7"/>
  <c r="U65" i="6"/>
  <c r="R65" i="6"/>
  <c r="A65" i="6"/>
  <c r="O65" i="6"/>
  <c r="U26" i="6"/>
  <c r="R26" i="6"/>
  <c r="A26" i="6"/>
  <c r="O26" i="6"/>
  <c r="R4" i="7"/>
  <c r="P4" i="7"/>
  <c r="P4" i="6"/>
  <c r="P7" i="7"/>
  <c r="U45" i="6"/>
  <c r="R45" i="6"/>
  <c r="A45" i="6"/>
  <c r="O45" i="6"/>
  <c r="P65" i="7"/>
  <c r="U64" i="6"/>
  <c r="R64" i="6"/>
  <c r="A64" i="6"/>
  <c r="O64" i="6"/>
  <c r="P17" i="6"/>
  <c r="T57" i="6"/>
  <c r="R57" i="6"/>
  <c r="A57" i="6"/>
  <c r="O57" i="6"/>
  <c r="P28" i="6"/>
  <c r="P21" i="7"/>
  <c r="T34" i="6"/>
  <c r="R34" i="6"/>
  <c r="O34" i="6"/>
  <c r="A34" i="6"/>
  <c r="P34" i="7"/>
  <c r="A36" i="6"/>
  <c r="O63" i="6"/>
  <c r="P63" i="6"/>
  <c r="A47" i="6"/>
  <c r="O33" i="6"/>
  <c r="T16" i="6"/>
  <c r="R16" i="6"/>
  <c r="O16" i="6"/>
  <c r="P33" i="7"/>
  <c r="A63" i="6"/>
  <c r="O47" i="6"/>
  <c r="P47" i="6"/>
  <c r="R30" i="6"/>
  <c r="P9" i="7"/>
  <c r="P25" i="7"/>
  <c r="P24" i="7"/>
  <c r="P14" i="6"/>
  <c r="O36" i="6"/>
  <c r="P36" i="6"/>
  <c r="P57" i="7"/>
  <c r="U33" i="6"/>
  <c r="R33" i="6"/>
  <c r="A33" i="6"/>
  <c r="U24" i="6"/>
  <c r="R24" i="6"/>
  <c r="O24" i="6"/>
  <c r="A24" i="6"/>
  <c r="P35" i="7"/>
  <c r="A18" i="6"/>
  <c r="O18" i="6"/>
  <c r="P18" i="6"/>
  <c r="P46" i="7"/>
  <c r="P63" i="7"/>
  <c r="P8" i="6"/>
  <c r="P54" i="6"/>
  <c r="P25" i="6"/>
  <c r="P15" i="6"/>
  <c r="P10" i="6"/>
  <c r="P59" i="6"/>
  <c r="P60" i="6"/>
  <c r="P22" i="6"/>
  <c r="A30" i="6"/>
  <c r="O30" i="6"/>
  <c r="A61" i="6"/>
  <c r="O61" i="6"/>
  <c r="P61" i="6"/>
  <c r="P53" i="7"/>
  <c r="P54" i="7"/>
  <c r="P58" i="7"/>
  <c r="P14" i="7"/>
  <c r="P66" i="6"/>
  <c r="P66" i="7"/>
  <c r="P50" i="6"/>
  <c r="P26" i="6"/>
  <c r="P51" i="7"/>
  <c r="P17" i="7"/>
  <c r="P27" i="7"/>
  <c r="P65" i="6"/>
  <c r="P46" i="6"/>
  <c r="P45" i="6"/>
  <c r="P64" i="6"/>
  <c r="P57" i="6"/>
  <c r="P34" i="6"/>
  <c r="P33" i="6"/>
  <c r="P16" i="6"/>
  <c r="P30" i="6"/>
  <c r="P24" i="6"/>
  <c r="Q11" i="7"/>
  <c r="Q44" i="7"/>
  <c r="Q64" i="7"/>
  <c r="Q19" i="7"/>
  <c r="Q52" i="7"/>
  <c r="Q36" i="7"/>
  <c r="Q51" i="7"/>
  <c r="Q60" i="7"/>
  <c r="Q4" i="7"/>
  <c r="Q9" i="7"/>
  <c r="Q58" i="7"/>
  <c r="Q42" i="7"/>
  <c r="Q34" i="7"/>
  <c r="Q26" i="7"/>
  <c r="Q17" i="7"/>
  <c r="Q50" i="7"/>
  <c r="Q7" i="7"/>
  <c r="Q56" i="7"/>
  <c r="Q48" i="7"/>
  <c r="Q40" i="7"/>
  <c r="Q32" i="7"/>
  <c r="Q24" i="7"/>
  <c r="Q30" i="7"/>
  <c r="Q21" i="7"/>
  <c r="Q6" i="7"/>
  <c r="Q62" i="7"/>
  <c r="Q66" i="7"/>
  <c r="Q14" i="7"/>
  <c r="Q38" i="7"/>
  <c r="Q16" i="7"/>
  <c r="Q45" i="7"/>
  <c r="Q13" i="7"/>
  <c r="Q5" i="7"/>
  <c r="Q28" i="7"/>
  <c r="Q61" i="7"/>
  <c r="Q57" i="7"/>
  <c r="Q54" i="7"/>
  <c r="Q49" i="7"/>
  <c r="Q53" i="7"/>
  <c r="Q41" i="7"/>
  <c r="Q37" i="7"/>
  <c r="Q33" i="7"/>
  <c r="Q29" i="7"/>
  <c r="Q25" i="7"/>
  <c r="Q20" i="7"/>
  <c r="Q65" i="7"/>
  <c r="Q12" i="7"/>
  <c r="Q8" i="7"/>
  <c r="Q46" i="7"/>
  <c r="Q63" i="7"/>
  <c r="Q15" i="7"/>
  <c r="Q59" i="7"/>
  <c r="Q55" i="7"/>
  <c r="Q23" i="7"/>
  <c r="Q43" i="7"/>
  <c r="Q39" i="7"/>
  <c r="Q35" i="7"/>
  <c r="Q31" i="7"/>
  <c r="Q27" i="7"/>
  <c r="Q22" i="7"/>
  <c r="Q18" i="7"/>
  <c r="Q47" i="7"/>
  <c r="Q10" i="7"/>
  <c r="Q9" i="6"/>
  <c r="Q30" i="6"/>
  <c r="Q59" i="6"/>
  <c r="Q57" i="6"/>
  <c r="Q60" i="6"/>
  <c r="Q65" i="6"/>
  <c r="Q36" i="6"/>
  <c r="Q26" i="6"/>
  <c r="Q20" i="6"/>
  <c r="Q16" i="6"/>
  <c r="Q45" i="6"/>
  <c r="Q7" i="6"/>
  <c r="Q35" i="6"/>
  <c r="Q63" i="6"/>
  <c r="Q15" i="6"/>
  <c r="Q31" i="6"/>
  <c r="Q41" i="6"/>
  <c r="Q21" i="6"/>
  <c r="Q17" i="6"/>
  <c r="Q22" i="6"/>
  <c r="Q64" i="6"/>
  <c r="Q12" i="6"/>
  <c r="Q29" i="6"/>
  <c r="Q23" i="6"/>
  <c r="Q32" i="6"/>
  <c r="Q48" i="6"/>
  <c r="Q24" i="6"/>
  <c r="Q33" i="6"/>
  <c r="Q37" i="6"/>
  <c r="Q14" i="6"/>
  <c r="Q51" i="6"/>
  <c r="Q50" i="6"/>
  <c r="Q39" i="6"/>
  <c r="Q13" i="6"/>
  <c r="Q28" i="6"/>
  <c r="Q61" i="6"/>
  <c r="Q54" i="6"/>
  <c r="Q62" i="6"/>
  <c r="Q44" i="6"/>
  <c r="Q18" i="6"/>
  <c r="Q46" i="6"/>
  <c r="Q6" i="6"/>
  <c r="Q42" i="6"/>
  <c r="Q27" i="6"/>
  <c r="Q11" i="6"/>
  <c r="Q10" i="6"/>
  <c r="Q34" i="6"/>
  <c r="Q43" i="6"/>
  <c r="Q40" i="6"/>
  <c r="Q38" i="6"/>
  <c r="Q25" i="6"/>
  <c r="Q19" i="6"/>
  <c r="Q66" i="6"/>
  <c r="Q5" i="6"/>
  <c r="Q55" i="6"/>
  <c r="Q47" i="6"/>
  <c r="Q53" i="6"/>
  <c r="Q58" i="6"/>
  <c r="Q56" i="6"/>
  <c r="Q8" i="6"/>
  <c r="Q49" i="6"/>
  <c r="Q52" i="6"/>
  <c r="Q4" i="6"/>
</calcChain>
</file>

<file path=xl/sharedStrings.xml><?xml version="1.0" encoding="utf-8"?>
<sst xmlns="http://schemas.openxmlformats.org/spreadsheetml/2006/main" count="153" uniqueCount="36">
  <si>
    <t>Sail number</t>
  </si>
  <si>
    <t xml:space="preserve">Boat </t>
  </si>
  <si>
    <t>Skipper</t>
  </si>
  <si>
    <t>Finish Time</t>
  </si>
  <si>
    <t>Elapsed Time</t>
  </si>
  <si>
    <t>Handicap</t>
  </si>
  <si>
    <t>Adj Handicap</t>
  </si>
  <si>
    <t>Adjustment</t>
  </si>
  <si>
    <t>Hcap Place</t>
  </si>
  <si>
    <t>Champ Place</t>
  </si>
  <si>
    <t>H Cap Place</t>
  </si>
  <si>
    <t>Corrected Time</t>
  </si>
  <si>
    <t>Sail Number</t>
  </si>
  <si>
    <t>Sth Island Champs 1</t>
  </si>
  <si>
    <t>Sth Island Champs 2</t>
  </si>
  <si>
    <t>Sth Island Champs 3</t>
  </si>
  <si>
    <t>Sth Island Champs 4</t>
  </si>
  <si>
    <t>Sth Island Champs 5</t>
  </si>
  <si>
    <t>Race 1</t>
  </si>
  <si>
    <t>Race 2</t>
  </si>
  <si>
    <t>Race 3</t>
  </si>
  <si>
    <t>Race 4</t>
  </si>
  <si>
    <t>Race 5</t>
  </si>
  <si>
    <t>Total</t>
  </si>
  <si>
    <t>Overall</t>
  </si>
  <si>
    <t>No</t>
  </si>
  <si>
    <t>Boat</t>
  </si>
  <si>
    <t>Place</t>
  </si>
  <si>
    <t>Points</t>
  </si>
  <si>
    <t>1 drop</t>
  </si>
  <si>
    <t>4a</t>
  </si>
  <si>
    <t>No of Starters</t>
  </si>
  <si>
    <t>Sth Island Champs Series 2020-21</t>
  </si>
  <si>
    <t>Sth Island  Handicap Series 2020-21</t>
  </si>
  <si>
    <t>dnf</t>
  </si>
  <si>
    <t>Cat Bridges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</si>
</sst>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\.mm\.ss"/>
    <numFmt numFmtId="165" formatCode="hh\.mm\.ss"/>
    <numFmt numFmtId="166" formatCode="0.000000"/>
  </numFmts>
  <fonts count="7" x14ac:knownFonts="1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left"/>
    </xf>
    <xf numFmtId="18" fontId="0" fillId="0" borderId="0" xfId="0" applyNumberFormat="1"/>
    <xf numFmtId="1" fontId="0" fillId="0" borderId="0" xfId="0" applyNumberFormat="1" applyBorder="1"/>
    <xf numFmtId="0" fontId="0" fillId="0" borderId="0" xfId="0" applyBorder="1"/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left" wrapText="1"/>
    </xf>
    <xf numFmtId="166" fontId="0" fillId="0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2" fontId="4" fillId="4" borderId="12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19" xfId="0" applyFont="1" applyFill="1" applyBorder="1"/>
    <xf numFmtId="0" fontId="4" fillId="4" borderId="20" xfId="0" applyFont="1" applyFill="1" applyBorder="1"/>
    <xf numFmtId="0" fontId="4" fillId="4" borderId="21" xfId="0" applyFont="1" applyFill="1" applyBorder="1" applyAlignment="1">
      <alignment horizontal="right"/>
    </xf>
    <xf numFmtId="2" fontId="4" fillId="4" borderId="20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4" fillId="4" borderId="22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right"/>
    </xf>
    <xf numFmtId="0" fontId="6" fillId="5" borderId="0" xfId="0" applyFont="1" applyFill="1" applyBorder="1"/>
    <xf numFmtId="0" fontId="6" fillId="6" borderId="4" xfId="0" applyFont="1" applyFill="1" applyBorder="1" applyAlignment="1">
      <alignment horizontal="right"/>
    </xf>
    <xf numFmtId="2" fontId="6" fillId="7" borderId="0" xfId="0" applyNumberFormat="1" applyFont="1" applyFill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1" fontId="6" fillId="6" borderId="17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2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right" wrapText="1"/>
    </xf>
    <xf numFmtId="1" fontId="2" fillId="2" borderId="8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Border="1" applyAlignment="1">
      <alignment horizontal="right"/>
    </xf>
    <xf numFmtId="2" fontId="2" fillId="2" borderId="2" xfId="0" applyNumberFormat="1" applyFont="1" applyFill="1" applyBorder="1" applyAlignment="1">
      <alignment horizontal="right" wrapText="1"/>
    </xf>
    <xf numFmtId="1" fontId="2" fillId="2" borderId="3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left"/>
    </xf>
    <xf numFmtId="2" fontId="2" fillId="2" borderId="1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166" fontId="2" fillId="2" borderId="1" xfId="0" applyNumberFormat="1" applyFont="1" applyFill="1" applyBorder="1" applyAlignment="1">
      <alignment horizontal="left" wrapText="1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2" fontId="0" fillId="3" borderId="0" xfId="0" applyNumberFormat="1" applyFill="1" applyBorder="1" applyAlignment="1">
      <alignment horizontal="left"/>
    </xf>
    <xf numFmtId="0" fontId="4" fillId="4" borderId="4" xfId="0" applyFont="1" applyFill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4" fillId="4" borderId="9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Bridges/Downloads/Handicaps20-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4</v>
          </cell>
          <cell r="B3" t="str">
            <v>Why</v>
          </cell>
          <cell r="C3" t="str">
            <v>J Proko</v>
          </cell>
          <cell r="D3">
            <v>0.95</v>
          </cell>
          <cell r="E3" t="e">
            <v>#N/A</v>
          </cell>
          <cell r="F3">
            <v>0.95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4a</v>
          </cell>
          <cell r="B4" t="str">
            <v>Why</v>
          </cell>
          <cell r="C4" t="str">
            <v>R Proko</v>
          </cell>
          <cell r="D4">
            <v>0.89</v>
          </cell>
          <cell r="E4" t="e">
            <v>#N/A</v>
          </cell>
          <cell r="F4">
            <v>0.89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19</v>
          </cell>
          <cell r="B5" t="str">
            <v>Athena</v>
          </cell>
          <cell r="C5" t="str">
            <v>R Davies</v>
          </cell>
          <cell r="D5">
            <v>0.83</v>
          </cell>
          <cell r="E5" t="e">
            <v>#N/A</v>
          </cell>
          <cell r="F5">
            <v>0.83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29</v>
          </cell>
          <cell r="B6" t="str">
            <v>Wild Child</v>
          </cell>
          <cell r="C6" t="str">
            <v>T Bird</v>
          </cell>
          <cell r="D6">
            <v>0.88</v>
          </cell>
          <cell r="E6">
            <v>0.87471375066880708</v>
          </cell>
          <cell r="F6">
            <v>0.88</v>
          </cell>
          <cell r="G6">
            <v>1.790934319593096E-3</v>
          </cell>
          <cell r="H6">
            <v>1.7909343195931073E-3</v>
          </cell>
          <cell r="I6">
            <v>-5.2862493311929277E-4</v>
          </cell>
          <cell r="J6">
            <v>3.4869888475835722E-3</v>
          </cell>
          <cell r="K6">
            <v>-2.0678612276019415E-3</v>
          </cell>
          <cell r="L6">
            <v>1.9027956989247864E-3</v>
          </cell>
          <cell r="M6">
            <v>-1.002364066194017E-3</v>
          </cell>
          <cell r="N6">
            <v>-5.2862493311929277E-4</v>
          </cell>
        </row>
        <row r="7">
          <cell r="A7">
            <v>31</v>
          </cell>
          <cell r="B7" t="str">
            <v>Sayonara</v>
          </cell>
          <cell r="C7" t="str">
            <v>M Drake</v>
          </cell>
          <cell r="D7">
            <v>0.86</v>
          </cell>
          <cell r="E7" t="e">
            <v>#N/A</v>
          </cell>
          <cell r="F7">
            <v>0.86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39</v>
          </cell>
          <cell r="B8" t="str">
            <v>Windbag II</v>
          </cell>
          <cell r="C8" t="str">
            <v>D Pulley</v>
          </cell>
          <cell r="D8">
            <v>0.85</v>
          </cell>
          <cell r="E8">
            <v>0.86959574468085121</v>
          </cell>
          <cell r="F8">
            <v>0.87</v>
          </cell>
          <cell r="G8">
            <v>1.2825507942250125E-3</v>
          </cell>
          <cell r="H8">
            <v>-1.8717449205775016E-2</v>
          </cell>
          <cell r="I8">
            <v>1.9595744680851236E-3</v>
          </cell>
          <cell r="J8">
            <v>-1.3702157272094452E-3</v>
          </cell>
          <cell r="K8">
            <v>-2.2312899586310444E-3</v>
          </cell>
          <cell r="L8">
            <v>-7.5231939163498129E-3</v>
          </cell>
          <cell r="M8">
            <v>-9.5523240716698377E-3</v>
          </cell>
          <cell r="N8">
            <v>1.9595744680851236E-3</v>
          </cell>
        </row>
        <row r="9">
          <cell r="A9">
            <v>42</v>
          </cell>
          <cell r="B9" t="str">
            <v>Free N Easy</v>
          </cell>
          <cell r="C9" t="str">
            <v>B Wilcock</v>
          </cell>
          <cell r="D9">
            <v>0.9</v>
          </cell>
          <cell r="E9" t="e">
            <v>#N/A</v>
          </cell>
          <cell r="F9">
            <v>0.9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45</v>
          </cell>
          <cell r="B10" t="str">
            <v>Ozzie</v>
          </cell>
          <cell r="C10" t="str">
            <v>J Simpson</v>
          </cell>
          <cell r="D10">
            <v>0.89</v>
          </cell>
          <cell r="E10" t="e">
            <v>#N/A</v>
          </cell>
          <cell r="F10">
            <v>0.89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50</v>
          </cell>
          <cell r="B11" t="str">
            <v>Harlequin</v>
          </cell>
          <cell r="C11" t="str">
            <v>C Cook</v>
          </cell>
          <cell r="D11">
            <v>0.85</v>
          </cell>
          <cell r="E11" t="e">
            <v>#N/A</v>
          </cell>
          <cell r="F11">
            <v>0.85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62</v>
          </cell>
          <cell r="B12" t="str">
            <v>Winsome</v>
          </cell>
          <cell r="C12" t="str">
            <v>M Williams</v>
          </cell>
          <cell r="D12">
            <v>0.94</v>
          </cell>
          <cell r="E12" t="e">
            <v>#N/A</v>
          </cell>
          <cell r="F12">
            <v>0.94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74</v>
          </cell>
          <cell r="B13" t="str">
            <v>Limit</v>
          </cell>
          <cell r="C13" t="str">
            <v>J Boraston</v>
          </cell>
          <cell r="D13">
            <v>0.89</v>
          </cell>
          <cell r="E13">
            <v>0.88849999999999985</v>
          </cell>
          <cell r="F13">
            <v>0.9</v>
          </cell>
          <cell r="G13">
            <v>-5.4652171896028001E-3</v>
          </cell>
          <cell r="H13">
            <v>-1.5465217189602797E-2</v>
          </cell>
          <cell r="I13">
            <v>-1.5000000000001679E-4</v>
          </cell>
          <cell r="J13">
            <v>1.7941066766131719E-3</v>
          </cell>
          <cell r="K13">
            <v>-3.4740882917466132E-3</v>
          </cell>
          <cell r="L13">
            <v>-1.2047578589634679E-3</v>
          </cell>
          <cell r="M13">
            <v>-1.1430477715505871E-2</v>
          </cell>
          <cell r="N13">
            <v>-1.1500000000000178E-3</v>
          </cell>
        </row>
        <row r="14">
          <cell r="A14">
            <v>75</v>
          </cell>
          <cell r="B14" t="str">
            <v>Cracklin Rosie</v>
          </cell>
          <cell r="C14" t="str">
            <v>C Bridges</v>
          </cell>
          <cell r="D14">
            <v>0.86</v>
          </cell>
          <cell r="E14">
            <v>0.90222958057395175</v>
          </cell>
          <cell r="F14">
            <v>0.86</v>
          </cell>
          <cell r="G14" t="e">
            <v>#VALUE!</v>
          </cell>
          <cell r="H14" t="e">
            <v>#VALUE!</v>
          </cell>
          <cell r="I14">
            <v>4.2229580573951769E-3</v>
          </cell>
          <cell r="J14">
            <v>1.6424501424502026E-3</v>
          </cell>
          <cell r="K14">
            <v>-1.3586180998873211E-3</v>
          </cell>
          <cell r="L14" t="e">
            <v>#VALUE!</v>
          </cell>
          <cell r="M14">
            <v>-1.1675334511486968E-2</v>
          </cell>
          <cell r="N14">
            <v>4.2229580573951769E-3</v>
          </cell>
        </row>
        <row r="15">
          <cell r="A15">
            <v>85</v>
          </cell>
          <cell r="B15" t="str">
            <v>Gamble</v>
          </cell>
          <cell r="C15" t="str">
            <v>R Wenham</v>
          </cell>
          <cell r="D15">
            <v>0.88</v>
          </cell>
          <cell r="E15" t="e">
            <v>#N/A</v>
          </cell>
          <cell r="F15">
            <v>0.88</v>
          </cell>
          <cell r="G15">
            <v>0</v>
          </cell>
          <cell r="H15" t="e">
            <v>#VALUE!</v>
          </cell>
          <cell r="I15">
            <v>0</v>
          </cell>
          <cell r="J15">
            <v>-5.1333096338436197E-4</v>
          </cell>
          <cell r="K15">
            <v>-1.3743274404304008E-3</v>
          </cell>
          <cell r="L15" t="e">
            <v>#VALUE!</v>
          </cell>
          <cell r="M15">
            <v>0</v>
          </cell>
          <cell r="N15">
            <v>0</v>
          </cell>
        </row>
        <row r="16">
          <cell r="A16">
            <v>86</v>
          </cell>
          <cell r="B16" t="str">
            <v>Wild Card</v>
          </cell>
          <cell r="C16" t="str">
            <v>T Wenham</v>
          </cell>
          <cell r="D16">
            <v>0.89</v>
          </cell>
          <cell r="E16" t="e">
            <v>#N/A</v>
          </cell>
          <cell r="F16">
            <v>0.89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87</v>
          </cell>
          <cell r="B17" t="str">
            <v>Silver Fox</v>
          </cell>
          <cell r="C17" t="str">
            <v>C Lee</v>
          </cell>
          <cell r="D17">
            <v>0.87</v>
          </cell>
          <cell r="E17" t="e">
            <v>#N/A</v>
          </cell>
          <cell r="F17">
            <v>0.87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95</v>
          </cell>
          <cell r="B18" t="str">
            <v>Alaurial</v>
          </cell>
          <cell r="C18" t="str">
            <v>S Parsons</v>
          </cell>
          <cell r="D18">
            <v>0.88</v>
          </cell>
          <cell r="E18" t="e">
            <v>#N/A</v>
          </cell>
          <cell r="F18">
            <v>0.88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97</v>
          </cell>
          <cell r="B19" t="str">
            <v>Racing Stripes</v>
          </cell>
          <cell r="C19" t="str">
            <v>D Palmer</v>
          </cell>
          <cell r="D19">
            <v>0.87</v>
          </cell>
          <cell r="E19" t="e">
            <v>#N/A</v>
          </cell>
          <cell r="F19">
            <v>0.87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101</v>
          </cell>
          <cell r="B20" t="str">
            <v>Minty</v>
          </cell>
          <cell r="C20" t="str">
            <v>H Atkinson</v>
          </cell>
          <cell r="D20">
            <v>0.92</v>
          </cell>
          <cell r="E20">
            <v>0.89580273972602797</v>
          </cell>
          <cell r="F20">
            <v>0.92</v>
          </cell>
          <cell r="G20">
            <v>-5.0243087195005476E-3</v>
          </cell>
          <cell r="H20">
            <v>-5.0243087195005372E-3</v>
          </cell>
          <cell r="I20">
            <v>-2.4197260273972065E-3</v>
          </cell>
          <cell r="J20">
            <v>-1.4887826406767336E-3</v>
          </cell>
          <cell r="K20">
            <v>-1.5868431608503488E-3</v>
          </cell>
          <cell r="L20">
            <v>-2.8258007898197547E-4</v>
          </cell>
          <cell r="M20">
            <v>7.5362318840572768E-4</v>
          </cell>
          <cell r="N20">
            <v>-2.4197260273972065E-3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  <cell r="E22">
            <v>0.89189307146753971</v>
          </cell>
          <cell r="F22">
            <v>0.88</v>
          </cell>
          <cell r="G22">
            <v>-2.3952011957182329E-3</v>
          </cell>
          <cell r="H22">
            <v>-1.2395201195718221E-2</v>
          </cell>
          <cell r="I22">
            <v>2.1893071467539715E-3</v>
          </cell>
          <cell r="J22">
            <v>5.889128869689509E-4</v>
          </cell>
          <cell r="K22">
            <v>-2.1987057480015062E-3</v>
          </cell>
          <cell r="L22">
            <v>-2.509611451942706E-3</v>
          </cell>
          <cell r="M22">
            <v>-1.046510402949693E-2</v>
          </cell>
          <cell r="N22">
            <v>2.1893071467539715E-3</v>
          </cell>
        </row>
        <row r="23">
          <cell r="A23">
            <v>114</v>
          </cell>
          <cell r="B23" t="str">
            <v>Zeferio</v>
          </cell>
          <cell r="C23" t="str">
            <v>W Thomas</v>
          </cell>
          <cell r="D23">
            <v>0.9</v>
          </cell>
          <cell r="E23" t="e">
            <v>#N/A</v>
          </cell>
          <cell r="F23">
            <v>0.9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129</v>
          </cell>
          <cell r="B24" t="str">
            <v>Accolade</v>
          </cell>
          <cell r="C24" t="str">
            <v>G Mantell</v>
          </cell>
          <cell r="D24">
            <v>0.93</v>
          </cell>
          <cell r="E24" t="e">
            <v>#N/A</v>
          </cell>
          <cell r="F24">
            <v>0.93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141</v>
          </cell>
          <cell r="B25" t="str">
            <v>Ripple</v>
          </cell>
          <cell r="C25" t="str">
            <v>D McKellar</v>
          </cell>
          <cell r="D25">
            <v>0.83</v>
          </cell>
          <cell r="E25" t="e">
            <v>#N/A</v>
          </cell>
          <cell r="F25">
            <v>0.83</v>
          </cell>
          <cell r="G25">
            <v>0</v>
          </cell>
          <cell r="H25" t="e">
            <v>#VALUE!</v>
          </cell>
          <cell r="I25">
            <v>0</v>
          </cell>
          <cell r="J25">
            <v>0</v>
          </cell>
          <cell r="K25">
            <v>0</v>
          </cell>
          <cell r="L25" t="e">
            <v>#VALUE!</v>
          </cell>
          <cell r="M25">
            <v>0</v>
          </cell>
          <cell r="N25">
            <v>0</v>
          </cell>
        </row>
        <row r="26">
          <cell r="A26">
            <v>145</v>
          </cell>
          <cell r="B26" t="str">
            <v xml:space="preserve">Zephlin </v>
          </cell>
          <cell r="C26" t="str">
            <v>D Pender</v>
          </cell>
          <cell r="D26">
            <v>0.95</v>
          </cell>
          <cell r="E26" t="e">
            <v>#N/A</v>
          </cell>
          <cell r="F26">
            <v>0.95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147</v>
          </cell>
          <cell r="B27" t="str">
            <v>Zero</v>
          </cell>
          <cell r="C27" t="str">
            <v>A Aitken</v>
          </cell>
          <cell r="D27">
            <v>0.82</v>
          </cell>
          <cell r="E27">
            <v>0.77812470252260868</v>
          </cell>
          <cell r="F27">
            <v>0.82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151</v>
          </cell>
          <cell r="B28" t="str">
            <v>Westerly</v>
          </cell>
          <cell r="C28" t="str">
            <v>H Thomas</v>
          </cell>
          <cell r="D28">
            <v>0.89</v>
          </cell>
          <cell r="E28" t="e">
            <v>#N/A</v>
          </cell>
          <cell r="F28">
            <v>0.89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152</v>
          </cell>
          <cell r="B29" t="str">
            <v>Zonda</v>
          </cell>
          <cell r="C29" t="str">
            <v>S Edwards</v>
          </cell>
          <cell r="D29">
            <v>0.89</v>
          </cell>
          <cell r="E29">
            <v>0.91639013452914853</v>
          </cell>
          <cell r="F29">
            <v>0.89</v>
          </cell>
          <cell r="G29">
            <v>-6.2353161005135327E-4</v>
          </cell>
          <cell r="H29">
            <v>-6.2353161005133115E-4</v>
          </cell>
          <cell r="I29">
            <v>2.6390134529148514E-3</v>
          </cell>
          <cell r="J29">
            <v>6.0927357032459E-3</v>
          </cell>
          <cell r="K29">
            <v>-1.0497237569060513E-3</v>
          </cell>
          <cell r="L29">
            <v>-2.6883876357560511E-3</v>
          </cell>
          <cell r="M29">
            <v>-4.6171693735499791E-3</v>
          </cell>
          <cell r="N29">
            <v>1.6390134529148505E-3</v>
          </cell>
        </row>
        <row r="30">
          <cell r="A30">
            <v>170</v>
          </cell>
          <cell r="B30" t="str">
            <v>Coriana II</v>
          </cell>
          <cell r="C30" t="str">
            <v>R Proko</v>
          </cell>
          <cell r="D30">
            <v>0.87</v>
          </cell>
          <cell r="E30" t="e">
            <v>#N/A</v>
          </cell>
          <cell r="F30">
            <v>0.87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177</v>
          </cell>
          <cell r="B31" t="str">
            <v>Mirage</v>
          </cell>
          <cell r="C31" t="str">
            <v>B Jesson</v>
          </cell>
          <cell r="D31">
            <v>0.94</v>
          </cell>
          <cell r="E31" t="e">
            <v>#N/A</v>
          </cell>
          <cell r="F31">
            <v>0.94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178</v>
          </cell>
          <cell r="B32" t="str">
            <v>Sirocco</v>
          </cell>
          <cell r="C32" t="str">
            <v>B Elliot</v>
          </cell>
          <cell r="D32">
            <v>0.88</v>
          </cell>
          <cell r="E32" t="e">
            <v>#N/A</v>
          </cell>
          <cell r="F32">
            <v>0.88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179</v>
          </cell>
          <cell r="B33" t="str">
            <v>Geisha</v>
          </cell>
          <cell r="C33" t="str">
            <v>C Sellars</v>
          </cell>
          <cell r="D33">
            <v>0.89</v>
          </cell>
          <cell r="E33" t="e">
            <v>#N/A</v>
          </cell>
          <cell r="F33">
            <v>0.89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180</v>
          </cell>
          <cell r="B34" t="str">
            <v>Viking</v>
          </cell>
          <cell r="C34" t="str">
            <v>K McDonald</v>
          </cell>
          <cell r="D34">
            <v>0.88</v>
          </cell>
          <cell r="E34" t="e">
            <v>#N/A</v>
          </cell>
          <cell r="F34">
            <v>0.88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181</v>
          </cell>
          <cell r="B35" t="str">
            <v>Runaway</v>
          </cell>
          <cell r="C35" t="str">
            <v>S Maynard</v>
          </cell>
          <cell r="D35">
            <v>0.89</v>
          </cell>
          <cell r="E35" t="e">
            <v>#N/A</v>
          </cell>
          <cell r="F35">
            <v>0.89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185</v>
          </cell>
          <cell r="B36" t="str">
            <v>Ben</v>
          </cell>
          <cell r="C36" t="str">
            <v>H Hillle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191</v>
          </cell>
          <cell r="B37" t="str">
            <v>Stoic</v>
          </cell>
          <cell r="C37" t="str">
            <v>A Adams</v>
          </cell>
          <cell r="D37">
            <v>0.85</v>
          </cell>
          <cell r="E37" t="e">
            <v>#N/A</v>
          </cell>
          <cell r="F37">
            <v>0.85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192</v>
          </cell>
          <cell r="B38" t="str">
            <v>Solo</v>
          </cell>
          <cell r="C38" t="str">
            <v>R Mackey</v>
          </cell>
          <cell r="D38">
            <v>0.88</v>
          </cell>
          <cell r="E38" t="e">
            <v>#N/A</v>
          </cell>
          <cell r="F38">
            <v>0.88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194</v>
          </cell>
          <cell r="B39" t="str">
            <v>Karyn</v>
          </cell>
          <cell r="C39" t="str">
            <v>Andrew</v>
          </cell>
          <cell r="D39">
            <v>0.86</v>
          </cell>
          <cell r="E39" t="e">
            <v>#N/A</v>
          </cell>
          <cell r="F39">
            <v>0.86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209</v>
          </cell>
          <cell r="B40" t="str">
            <v>Born Free</v>
          </cell>
          <cell r="C40" t="str">
            <v>J Quealy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216</v>
          </cell>
          <cell r="B41" t="str">
            <v>Phantom</v>
          </cell>
          <cell r="C41" t="str">
            <v>J Doidge</v>
          </cell>
          <cell r="D41">
            <v>0.89</v>
          </cell>
          <cell r="E41" t="e">
            <v>#N/A</v>
          </cell>
          <cell r="F41">
            <v>0.89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217</v>
          </cell>
          <cell r="B42" t="str">
            <v>Zoom</v>
          </cell>
          <cell r="D42">
            <v>0.88</v>
          </cell>
          <cell r="E42" t="e">
            <v>#N/A</v>
          </cell>
          <cell r="F42">
            <v>0.88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238</v>
          </cell>
          <cell r="B43" t="str">
            <v>Pooh Stick</v>
          </cell>
          <cell r="C43" t="str">
            <v>J Park</v>
          </cell>
          <cell r="D43">
            <v>0.85</v>
          </cell>
          <cell r="E43" t="e">
            <v>#N/A</v>
          </cell>
          <cell r="F43">
            <v>0.85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252</v>
          </cell>
          <cell r="B44" t="str">
            <v>Twilight</v>
          </cell>
          <cell r="C44" t="str">
            <v>T Kite</v>
          </cell>
          <cell r="D44">
            <v>0.86</v>
          </cell>
          <cell r="E44">
            <v>0.86180284659989481</v>
          </cell>
          <cell r="F44">
            <v>0.86</v>
          </cell>
          <cell r="G44" t="e">
            <v>#VALUE!</v>
          </cell>
          <cell r="H44" t="e">
            <v>#VALUE!</v>
          </cell>
          <cell r="I44">
            <v>1.8028465998948251E-4</v>
          </cell>
          <cell r="J44">
            <v>-1.1379310344829419E-3</v>
          </cell>
          <cell r="K44">
            <v>-1.3268219383921311E-3</v>
          </cell>
          <cell r="L44" t="e">
            <v>#VALUE!</v>
          </cell>
          <cell r="M44">
            <v>-9.1933211583616666E-3</v>
          </cell>
          <cell r="N44">
            <v>1.8028465998948251E-4</v>
          </cell>
        </row>
        <row r="45">
          <cell r="A45">
            <v>254</v>
          </cell>
          <cell r="B45" t="str">
            <v>Wave Dancer</v>
          </cell>
          <cell r="C45" t="str">
            <v>R Ineson</v>
          </cell>
          <cell r="D45">
            <v>0.89</v>
          </cell>
          <cell r="E45">
            <v>0.90472606530160504</v>
          </cell>
          <cell r="F45">
            <v>0.89</v>
          </cell>
          <cell r="G45">
            <v>-2.8103521796412068E-3</v>
          </cell>
          <cell r="H45">
            <v>-2.8103521796412302E-3</v>
          </cell>
          <cell r="I45">
            <v>1.472606530160503E-3</v>
          </cell>
          <cell r="J45">
            <v>1.9796672828094608E-3</v>
          </cell>
          <cell r="K45">
            <v>2.6632777551850785E-3</v>
          </cell>
          <cell r="L45">
            <v>-1.1954662734979683E-2</v>
          </cell>
          <cell r="M45">
            <v>3.0287589871834109E-3</v>
          </cell>
          <cell r="N45">
            <v>1.472606530160503E-3</v>
          </cell>
        </row>
        <row r="46">
          <cell r="A46">
            <v>256</v>
          </cell>
          <cell r="B46" t="str">
            <v>Front Runner</v>
          </cell>
          <cell r="C46" t="str">
            <v>D Le Page</v>
          </cell>
          <cell r="D46">
            <v>0.89</v>
          </cell>
          <cell r="E46">
            <v>0.929943117178612</v>
          </cell>
          <cell r="F46">
            <v>0.89</v>
          </cell>
          <cell r="G46">
            <v>-9.0409269799170966E-3</v>
          </cell>
          <cell r="H46">
            <v>-9.0409269799170758E-3</v>
          </cell>
          <cell r="I46">
            <v>3.9943117178611988E-3</v>
          </cell>
          <cell r="J46">
            <v>2.6232315711092972E-3</v>
          </cell>
          <cell r="K46">
            <v>-2.4408602150537309E-3</v>
          </cell>
          <cell r="L46">
            <v>-1.5166019074531946E-2</v>
          </cell>
          <cell r="M46">
            <v>1.9484090206981055E-3</v>
          </cell>
          <cell r="N46">
            <v>3.9943117178611988E-3</v>
          </cell>
        </row>
        <row r="47">
          <cell r="A47">
            <v>260</v>
          </cell>
          <cell r="B47" t="str">
            <v>Mi Mistress</v>
          </cell>
          <cell r="C47" t="str">
            <v>W Howard</v>
          </cell>
          <cell r="D47">
            <v>0.87</v>
          </cell>
          <cell r="E47" t="e">
            <v>#N/A</v>
          </cell>
          <cell r="F47">
            <v>0.87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301</v>
          </cell>
          <cell r="B48" t="str">
            <v>Vave</v>
          </cell>
          <cell r="C48" t="str">
            <v>T Riley</v>
          </cell>
          <cell r="D48">
            <v>0.88</v>
          </cell>
          <cell r="E48" t="e">
            <v>#N/A</v>
          </cell>
          <cell r="F48">
            <v>0.88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307</v>
          </cell>
          <cell r="B49" t="str">
            <v>Zephere</v>
          </cell>
          <cell r="C49" t="str">
            <v>K Bridges</v>
          </cell>
          <cell r="D49">
            <v>0.78</v>
          </cell>
          <cell r="E49">
            <v>0.76789102865194947</v>
          </cell>
          <cell r="F49">
            <v>0.79</v>
          </cell>
          <cell r="G49" t="e">
            <v>#VALUE!</v>
          </cell>
          <cell r="H49" t="e">
            <v>#VALUE!</v>
          </cell>
          <cell r="I49">
            <v>-1.2108971348050558E-3</v>
          </cell>
          <cell r="J49">
            <v>-3.0432098765431851E-3</v>
          </cell>
          <cell r="K49">
            <v>-3.209818426361788E-3</v>
          </cell>
          <cell r="L49" t="e">
            <v>#VALUE!</v>
          </cell>
          <cell r="M49">
            <v>-4.6932270916335344E-3</v>
          </cell>
          <cell r="N49">
            <v>-1.2108971348050558E-3</v>
          </cell>
        </row>
        <row r="50">
          <cell r="A50">
            <v>314</v>
          </cell>
          <cell r="B50" t="str">
            <v>Chortle</v>
          </cell>
          <cell r="C50" t="str">
            <v>G McKenzie</v>
          </cell>
          <cell r="D50">
            <v>0.93</v>
          </cell>
          <cell r="E50" t="e">
            <v>#N/A</v>
          </cell>
          <cell r="F50">
            <v>0.93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316</v>
          </cell>
          <cell r="B51" t="str">
            <v>Red Hot Prawn</v>
          </cell>
          <cell r="C51" t="str">
            <v>T Ornsby</v>
          </cell>
          <cell r="D51">
            <v>0.94</v>
          </cell>
          <cell r="E51" t="e">
            <v>#N/A</v>
          </cell>
          <cell r="F51">
            <v>0.94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317</v>
          </cell>
          <cell r="B52" t="str">
            <v>Jiffy</v>
          </cell>
          <cell r="C52" t="str">
            <v>M Hay</v>
          </cell>
          <cell r="D52">
            <v>0.89</v>
          </cell>
          <cell r="E52">
            <v>0.86134878819810357</v>
          </cell>
          <cell r="F52">
            <v>0.89</v>
          </cell>
          <cell r="G52" t="e">
            <v>#VALUE!</v>
          </cell>
          <cell r="H52" t="e">
            <v>#VALUE!</v>
          </cell>
          <cell r="I52">
            <v>-2.8651211801896449E-3</v>
          </cell>
          <cell r="J52">
            <v>-1.0128709331427399E-3</v>
          </cell>
          <cell r="K52">
            <v>-2.1071703932150744E-3</v>
          </cell>
          <cell r="L52" t="e">
            <v>#VALUE!</v>
          </cell>
          <cell r="M52">
            <v>-5.9159159159154488E-4</v>
          </cell>
          <cell r="N52">
            <v>-2.8651211801896449E-3</v>
          </cell>
        </row>
        <row r="53">
          <cell r="A53">
            <v>318</v>
          </cell>
          <cell r="B53" t="str">
            <v>Rain Dog</v>
          </cell>
          <cell r="C53" t="str">
            <v>T Park</v>
          </cell>
          <cell r="D53">
            <v>0.85</v>
          </cell>
          <cell r="E53" t="e">
            <v>#N/A</v>
          </cell>
          <cell r="F53">
            <v>0.86</v>
          </cell>
          <cell r="G53">
            <v>0</v>
          </cell>
          <cell r="H53" t="e">
            <v>#VALUE!</v>
          </cell>
          <cell r="I53">
            <v>0</v>
          </cell>
          <cell r="J53">
            <v>-1.8344733242134259E-3</v>
          </cell>
          <cell r="K53">
            <v>-4.9500179791441947E-3</v>
          </cell>
          <cell r="L53" t="e">
            <v>#VALUE!</v>
          </cell>
          <cell r="M53">
            <v>0</v>
          </cell>
          <cell r="N53">
            <v>0</v>
          </cell>
        </row>
        <row r="54">
          <cell r="A54">
            <v>319</v>
          </cell>
          <cell r="B54" t="str">
            <v>Shogun</v>
          </cell>
          <cell r="C54" t="str">
            <v>G Hutt</v>
          </cell>
          <cell r="D54">
            <v>0.86</v>
          </cell>
          <cell r="E54" t="e">
            <v>#N/A</v>
          </cell>
          <cell r="F54">
            <v>0.86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320</v>
          </cell>
          <cell r="B55" t="str">
            <v>William Tell</v>
          </cell>
          <cell r="C55" t="str">
            <v>K Dawson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321</v>
          </cell>
          <cell r="B56" t="str">
            <v>Alcyone</v>
          </cell>
          <cell r="C56" t="str">
            <v>P Drummond</v>
          </cell>
          <cell r="D56">
            <v>0.85</v>
          </cell>
          <cell r="E56" t="e">
            <v>#N/A</v>
          </cell>
          <cell r="F56">
            <v>0.85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322</v>
          </cell>
          <cell r="B57" t="str">
            <v>Victoria</v>
          </cell>
          <cell r="C57" t="str">
            <v>P Stokell</v>
          </cell>
          <cell r="D57">
            <v>0.87</v>
          </cell>
          <cell r="E57">
            <v>0.91485170677112515</v>
          </cell>
          <cell r="F57">
            <v>0.87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323</v>
          </cell>
          <cell r="B58" t="str">
            <v>Exception</v>
          </cell>
          <cell r="C58" t="str">
            <v>R Wenham</v>
          </cell>
          <cell r="D58">
            <v>0.89</v>
          </cell>
          <cell r="E58" t="e">
            <v>#N/A</v>
          </cell>
          <cell r="F58">
            <v>0.89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324</v>
          </cell>
          <cell r="B59" t="str">
            <v>Bonnie</v>
          </cell>
          <cell r="C59" t="str">
            <v>G Hore</v>
          </cell>
          <cell r="D59">
            <v>0.87</v>
          </cell>
          <cell r="E59" t="e">
            <v>#N/A</v>
          </cell>
          <cell r="F59">
            <v>0.87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326</v>
          </cell>
          <cell r="B60" t="str">
            <v>Tracker</v>
          </cell>
          <cell r="C60" t="str">
            <v>T Park</v>
          </cell>
          <cell r="D60">
            <v>0.89</v>
          </cell>
          <cell r="E60" t="e">
            <v>#N/A</v>
          </cell>
          <cell r="F60">
            <v>0.89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327</v>
          </cell>
          <cell r="B61" t="str">
            <v>Saucy Susan</v>
          </cell>
          <cell r="C61" t="str">
            <v>K Dawson</v>
          </cell>
          <cell r="D61">
            <v>0.88</v>
          </cell>
          <cell r="E61" t="e">
            <v>#N/A</v>
          </cell>
          <cell r="F61">
            <v>0.88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330</v>
          </cell>
          <cell r="B62" t="str">
            <v>Kiwi Monogams</v>
          </cell>
          <cell r="D62">
            <v>0.87</v>
          </cell>
          <cell r="E62" t="e">
            <v>#N/A</v>
          </cell>
          <cell r="F62">
            <v>0.87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331</v>
          </cell>
          <cell r="B63" t="str">
            <v>Bil</v>
          </cell>
          <cell r="C63" t="str">
            <v>D Smith</v>
          </cell>
          <cell r="D63">
            <v>0.92</v>
          </cell>
          <cell r="E63">
            <v>0.92</v>
          </cell>
          <cell r="F63">
            <v>0.92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521</v>
          </cell>
          <cell r="B64" t="str">
            <v>Mistress Overdone</v>
          </cell>
          <cell r="C64" t="str">
            <v>R Mackay</v>
          </cell>
          <cell r="D64">
            <v>0.86</v>
          </cell>
          <cell r="E64">
            <v>0.87612004287245493</v>
          </cell>
          <cell r="F64">
            <v>0.86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525</v>
          </cell>
          <cell r="C65" t="str">
            <v>C Hargraves</v>
          </cell>
          <cell r="D65">
            <v>0.91</v>
          </cell>
          <cell r="E65">
            <v>0.90874930516953856</v>
          </cell>
          <cell r="F65">
            <v>0.91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K66">
            <v>0</v>
          </cell>
        </row>
        <row r="67">
          <cell r="K67">
            <v>-1.0497237569060513E-3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-1.3268219383921311E-3</v>
          </cell>
        </row>
        <row r="83">
          <cell r="K83">
            <v>2.6632777551850785E-3</v>
          </cell>
        </row>
        <row r="84">
          <cell r="K84">
            <v>-2.4408602150537309E-3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-3.209818426361788E-3</v>
          </cell>
        </row>
        <row r="88">
          <cell r="K8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23" sqref="C23"/>
    </sheetView>
  </sheetViews>
  <sheetFormatPr baseColWidth="10" defaultColWidth="8.83203125" defaultRowHeight="12" x14ac:dyDescent="0"/>
  <cols>
    <col min="2" max="2" width="16.5" bestFit="1" customWidth="1"/>
    <col min="3" max="3" width="11.1640625" bestFit="1" customWidth="1"/>
    <col min="4" max="4" width="11.5" style="4" bestFit="1" customWidth="1"/>
    <col min="5" max="5" width="8.83203125" style="4"/>
    <col min="6" max="6" width="9.5" style="4" customWidth="1"/>
    <col min="7" max="7" width="9.83203125" style="4" customWidth="1"/>
    <col min="8" max="8" width="8.5" style="4" bestFit="1" customWidth="1"/>
    <col min="9" max="9" width="7.5" style="62" customWidth="1"/>
    <col min="10" max="10" width="0.5" style="21" hidden="1" customWidth="1"/>
    <col min="11" max="11" width="0.33203125" hidden="1" customWidth="1"/>
    <col min="12" max="12" width="5.83203125" customWidth="1"/>
  </cols>
  <sheetData>
    <row r="1" spans="1:12" ht="17">
      <c r="A1" s="1" t="s">
        <v>13</v>
      </c>
      <c r="D1" s="52"/>
      <c r="E1" s="53"/>
      <c r="F1" s="54"/>
      <c r="G1" s="53"/>
      <c r="H1" s="55"/>
      <c r="I1" s="55"/>
      <c r="J1" s="18"/>
      <c r="K1" s="10"/>
    </row>
    <row r="2" spans="1:12">
      <c r="A2" s="4"/>
      <c r="D2" s="56">
        <v>0.50347222222222221</v>
      </c>
      <c r="E2" s="53"/>
      <c r="F2" s="54"/>
      <c r="G2" s="53"/>
      <c r="H2" s="55"/>
      <c r="I2" s="55"/>
      <c r="J2" s="18"/>
      <c r="K2" s="10"/>
    </row>
    <row r="3" spans="1:12" ht="27" customHeight="1">
      <c r="A3" s="12" t="s">
        <v>0</v>
      </c>
      <c r="B3" s="5" t="s">
        <v>1</v>
      </c>
      <c r="C3" s="5" t="s">
        <v>2</v>
      </c>
      <c r="D3" s="57" t="s">
        <v>3</v>
      </c>
      <c r="E3" s="58" t="s">
        <v>4</v>
      </c>
      <c r="F3" s="59" t="s">
        <v>5</v>
      </c>
      <c r="G3" s="58" t="s">
        <v>11</v>
      </c>
      <c r="H3" s="60" t="s">
        <v>10</v>
      </c>
      <c r="I3" s="61" t="s">
        <v>9</v>
      </c>
      <c r="J3" s="20" t="s">
        <v>6</v>
      </c>
      <c r="K3" s="76" t="s">
        <v>7</v>
      </c>
      <c r="L3" s="75"/>
    </row>
    <row r="4" spans="1:12">
      <c r="D4" s="52"/>
      <c r="E4" s="53"/>
      <c r="F4" s="54"/>
      <c r="G4" s="53"/>
      <c r="H4" s="55"/>
      <c r="I4" s="55"/>
      <c r="J4" s="18"/>
      <c r="K4" s="10"/>
      <c r="L4" s="14"/>
    </row>
    <row r="5" spans="1:12">
      <c r="A5" s="4">
        <v>331</v>
      </c>
      <c r="B5" s="73" t="str">
        <f>VLOOKUP($A5,[1]Sheet1!$A$3:$D$80,2,FALSE)</f>
        <v>Bil</v>
      </c>
      <c r="C5" t="str">
        <f>VLOOKUP($A5,[1]Sheet1!$A$3:$D$80,3,FALSE)</f>
        <v>D Smith</v>
      </c>
      <c r="D5" s="52">
        <v>0.53443287037037035</v>
      </c>
      <c r="E5" s="53">
        <f t="shared" ref="E5" si="0">(+D5-$D$2)*24*60</f>
        <v>44.583333333333321</v>
      </c>
      <c r="F5" s="9">
        <v>0.92</v>
      </c>
      <c r="G5" s="53">
        <f>+F5*E5</f>
        <v>41.016666666666659</v>
      </c>
      <c r="H5" s="55">
        <f>RANK(G5,$G$5:$G$35,1)</f>
        <v>10</v>
      </c>
      <c r="I5" s="55">
        <f>RANK(E5,$E$5:$E$35,1)</f>
        <v>3</v>
      </c>
      <c r="J5" s="18">
        <f t="shared" ref="J5" si="1">+$G$5/E5</f>
        <v>0.92</v>
      </c>
      <c r="K5" s="10">
        <f>(+J5-VLOOKUP($A5,[1]Sheet1!$A$3:$O$88,6,FALSE))*0.1</f>
        <v>0</v>
      </c>
    </row>
    <row r="6" spans="1:12">
      <c r="A6" s="4">
        <v>525</v>
      </c>
      <c r="B6" s="73">
        <f>VLOOKUP($A6,[1]Sheet1!$A$3:$D$80,2,FALSE)</f>
        <v>0</v>
      </c>
      <c r="C6" t="str">
        <f>VLOOKUP($A6,[1]Sheet1!$A$3:$D$80,3,FALSE)</f>
        <v>C Hargraves</v>
      </c>
      <c r="D6" s="52">
        <v>0.53313657407407411</v>
      </c>
      <c r="E6" s="53">
        <f t="shared" ref="E6:E23" si="2">(+D6-$D$2)*24*60</f>
        <v>42.71666666666674</v>
      </c>
      <c r="F6" s="9">
        <v>0.91</v>
      </c>
      <c r="G6" s="53">
        <f t="shared" ref="G6:G23" si="3">+F6*E6</f>
        <v>38.872166666666736</v>
      </c>
      <c r="H6" s="55">
        <f t="shared" ref="H6:H23" si="4">RANK(G6,$G$5:$G$35,1)</f>
        <v>2</v>
      </c>
      <c r="I6" s="55">
        <f t="shared" ref="I6:I23" si="5">RANK(E6,$E$5:$E$35,1)</f>
        <v>1</v>
      </c>
      <c r="J6" s="18">
        <f t="shared" ref="J6:J23" si="6">+$G$5/E6</f>
        <v>0.96020288724151204</v>
      </c>
      <c r="K6" s="10">
        <f>(+J6-VLOOKUP($A6,[1]Sheet1!$A$3:$O$88,6,FALSE))*0.1</f>
        <v>5.0202887241512012E-3</v>
      </c>
    </row>
    <row r="7" spans="1:12">
      <c r="A7" s="4">
        <v>152</v>
      </c>
      <c r="B7" s="73" t="str">
        <f>VLOOKUP($A7,[1]Sheet1!$A$3:$D$80,2,FALSE)</f>
        <v>Zonda</v>
      </c>
      <c r="C7" t="str">
        <f>VLOOKUP($A7,[1]Sheet1!$A$3:$D$80,3,FALSE)</f>
        <v>S Edwards</v>
      </c>
      <c r="D7" s="52">
        <v>0.53342592592592586</v>
      </c>
      <c r="E7" s="53">
        <f t="shared" si="2"/>
        <v>43.133333333333255</v>
      </c>
      <c r="F7" s="9">
        <v>0.89</v>
      </c>
      <c r="G7" s="53">
        <f t="shared" si="3"/>
        <v>38.388666666666595</v>
      </c>
      <c r="H7" s="55">
        <f t="shared" si="4"/>
        <v>1</v>
      </c>
      <c r="I7" s="55">
        <f t="shared" si="5"/>
        <v>2</v>
      </c>
      <c r="J7" s="18">
        <f t="shared" si="6"/>
        <v>0.95092735703245901</v>
      </c>
      <c r="K7" s="10">
        <f>(+J7-VLOOKUP($A7,[1]Sheet1!$A$3:$O$88,6,FALSE))*0.1</f>
        <v>6.0927357032459E-3</v>
      </c>
    </row>
    <row r="8" spans="1:12">
      <c r="A8" s="4">
        <v>74</v>
      </c>
      <c r="B8" s="73" t="str">
        <f>VLOOKUP($A8,[1]Sheet1!$A$3:$D$80,2,FALSE)</f>
        <v>Limit</v>
      </c>
      <c r="C8" t="str">
        <f>VLOOKUP($A8,[1]Sheet1!$A$3:$D$80,3,FALSE)</f>
        <v>J Boraston</v>
      </c>
      <c r="D8" s="52">
        <v>0.53450231481481481</v>
      </c>
      <c r="E8" s="53">
        <f t="shared" si="2"/>
        <v>44.683333333333337</v>
      </c>
      <c r="F8" s="9">
        <v>0.9</v>
      </c>
      <c r="G8" s="53">
        <f t="shared" si="3"/>
        <v>40.215000000000003</v>
      </c>
      <c r="H8" s="55">
        <f t="shared" si="4"/>
        <v>7</v>
      </c>
      <c r="I8" s="55">
        <f t="shared" si="5"/>
        <v>4</v>
      </c>
      <c r="J8" s="18">
        <f t="shared" si="6"/>
        <v>0.91794106676613174</v>
      </c>
      <c r="K8" s="10">
        <f>(+J8-VLOOKUP($A8,[1]Sheet1!$A$3:$O$88,6,FALSE))*0.1</f>
        <v>1.7941066766131719E-3</v>
      </c>
    </row>
    <row r="9" spans="1:12">
      <c r="A9" s="4">
        <v>256</v>
      </c>
      <c r="B9" s="73" t="str">
        <f>VLOOKUP($A9,[1]Sheet1!$A$3:$D$80,2,FALSE)</f>
        <v>Front Runner</v>
      </c>
      <c r="C9" t="str">
        <f>VLOOKUP($A9,[1]Sheet1!$A$3:$D$80,3,FALSE)</f>
        <v>D Le Page</v>
      </c>
      <c r="D9" s="52">
        <v>0.53456018518518522</v>
      </c>
      <c r="E9" s="53">
        <f t="shared" si="2"/>
        <v>44.766666666666737</v>
      </c>
      <c r="F9" s="9">
        <v>0.89</v>
      </c>
      <c r="G9" s="53">
        <f t="shared" si="3"/>
        <v>39.842333333333393</v>
      </c>
      <c r="H9" s="55">
        <f t="shared" si="4"/>
        <v>5</v>
      </c>
      <c r="I9" s="55">
        <f t="shared" si="5"/>
        <v>5</v>
      </c>
      <c r="J9" s="18">
        <f t="shared" si="6"/>
        <v>0.91623231571109298</v>
      </c>
      <c r="K9" s="10">
        <f>(+J9-VLOOKUP($A9,[1]Sheet1!$A$3:$O$88,6,FALSE))*0.1</f>
        <v>2.6232315711092972E-3</v>
      </c>
    </row>
    <row r="10" spans="1:12">
      <c r="A10" s="4">
        <v>29</v>
      </c>
      <c r="B10" s="73" t="str">
        <f>VLOOKUP($A10,[1]Sheet1!$A$3:$D$80,2,FALSE)</f>
        <v>Wild Child</v>
      </c>
      <c r="C10" t="str">
        <f>VLOOKUP($A10,[1]Sheet1!$A$3:$D$80,3,FALSE)</f>
        <v>T Bird</v>
      </c>
      <c r="D10" s="52">
        <v>0.53460648148148149</v>
      </c>
      <c r="E10" s="53">
        <f t="shared" si="2"/>
        <v>44.833333333333357</v>
      </c>
      <c r="F10" s="9">
        <v>0.88</v>
      </c>
      <c r="G10" s="53">
        <f t="shared" si="3"/>
        <v>39.453333333333354</v>
      </c>
      <c r="H10" s="55">
        <f t="shared" si="4"/>
        <v>4</v>
      </c>
      <c r="I10" s="55">
        <f t="shared" si="5"/>
        <v>6</v>
      </c>
      <c r="J10" s="18">
        <f t="shared" si="6"/>
        <v>0.91486988847583572</v>
      </c>
      <c r="K10" s="10">
        <f>(+J10-VLOOKUP($A10,[1]Sheet1!$A$3:$O$88,6,FALSE))*0.1</f>
        <v>3.4869888475835722E-3</v>
      </c>
    </row>
    <row r="11" spans="1:12">
      <c r="A11" s="4">
        <v>254</v>
      </c>
      <c r="B11" s="73" t="str">
        <f>VLOOKUP($A11,[1]Sheet1!$A$3:$D$80,2,FALSE)</f>
        <v>Wave Dancer</v>
      </c>
      <c r="C11" t="str">
        <f>VLOOKUP($A11,[1]Sheet1!$A$3:$D$80,3,FALSE)</f>
        <v>R Ineson</v>
      </c>
      <c r="D11" s="52">
        <v>0.53478009259259263</v>
      </c>
      <c r="E11" s="53">
        <f t="shared" si="2"/>
        <v>45.0833333333334</v>
      </c>
      <c r="F11" s="9">
        <v>0.89</v>
      </c>
      <c r="G11" s="53">
        <f t="shared" si="3"/>
        <v>40.124166666666724</v>
      </c>
      <c r="H11" s="55">
        <f t="shared" si="4"/>
        <v>6</v>
      </c>
      <c r="I11" s="55">
        <f t="shared" si="5"/>
        <v>7</v>
      </c>
      <c r="J11" s="18">
        <f t="shared" si="6"/>
        <v>0.90979667282809462</v>
      </c>
      <c r="K11" s="10">
        <f>(+J11-VLOOKUP($A11,[1]Sheet1!$A$3:$O$88,6,FALSE))*0.1</f>
        <v>1.9796672828094608E-3</v>
      </c>
    </row>
    <row r="12" spans="1:12">
      <c r="A12" s="4">
        <v>101</v>
      </c>
      <c r="B12" s="73" t="str">
        <f>VLOOKUP($A12,[1]Sheet1!$A$3:$D$80,2,FALSE)</f>
        <v>Minty</v>
      </c>
      <c r="C12" t="str">
        <f>VLOOKUP($A12,[1]Sheet1!$A$3:$D$80,3,FALSE)</f>
        <v>H Atkinson</v>
      </c>
      <c r="D12" s="52">
        <v>0.53494212962962961</v>
      </c>
      <c r="E12" s="53">
        <f t="shared" si="2"/>
        <v>45.316666666666663</v>
      </c>
      <c r="F12" s="9">
        <v>0.92</v>
      </c>
      <c r="G12" s="53">
        <f t="shared" si="3"/>
        <v>41.691333333333333</v>
      </c>
      <c r="H12" s="55">
        <f t="shared" si="4"/>
        <v>16</v>
      </c>
      <c r="I12" s="55">
        <f t="shared" si="5"/>
        <v>8</v>
      </c>
      <c r="J12" s="18">
        <f t="shared" si="6"/>
        <v>0.90511217359323271</v>
      </c>
      <c r="K12" s="10">
        <f>(+J12-VLOOKUP($A12,[1]Sheet1!$A$3:$O$88,6,FALSE))*0.1</f>
        <v>-1.4887826406767336E-3</v>
      </c>
    </row>
    <row r="13" spans="1:12">
      <c r="A13" s="4">
        <v>521</v>
      </c>
      <c r="B13" s="73" t="str">
        <f>VLOOKUP($A13,[1]Sheet1!$A$3:$D$80,2,FALSE)</f>
        <v>Mistress Overdone</v>
      </c>
      <c r="C13" t="str">
        <f>VLOOKUP($A13,[1]Sheet1!$A$3:$D$80,3,FALSE)</f>
        <v>R Mackay</v>
      </c>
      <c r="D13" s="52">
        <v>0.53517361111111106</v>
      </c>
      <c r="E13" s="53">
        <f t="shared" si="2"/>
        <v>45.649999999999942</v>
      </c>
      <c r="F13" s="9">
        <v>0.86</v>
      </c>
      <c r="G13" s="53">
        <f t="shared" si="3"/>
        <v>39.258999999999951</v>
      </c>
      <c r="H13" s="55">
        <f t="shared" si="4"/>
        <v>3</v>
      </c>
      <c r="I13" s="55">
        <f t="shared" si="5"/>
        <v>9</v>
      </c>
      <c r="J13" s="18">
        <f t="shared" si="6"/>
        <v>0.89850310332238137</v>
      </c>
      <c r="K13" s="10">
        <f>(+J13-VLOOKUP($A13,[1]Sheet1!$A$3:$O$88,6,FALSE))*0.1</f>
        <v>3.8503103322381385E-3</v>
      </c>
    </row>
    <row r="14" spans="1:12">
      <c r="A14" s="4">
        <v>107</v>
      </c>
      <c r="B14" s="73" t="str">
        <f>VLOOKUP($A14,[1]Sheet1!$A$3:$D$80,2,FALSE)</f>
        <v>By Golly</v>
      </c>
      <c r="C14" t="str">
        <f>VLOOKUP($A14,[1]Sheet1!$A$3:$D$80,3,FALSE)</f>
        <v>G Bird</v>
      </c>
      <c r="D14" s="52">
        <v>0.53562500000000002</v>
      </c>
      <c r="E14" s="53">
        <f t="shared" si="2"/>
        <v>46.30000000000004</v>
      </c>
      <c r="F14" s="9">
        <v>0.88</v>
      </c>
      <c r="G14" s="53">
        <f t="shared" si="3"/>
        <v>40.744000000000035</v>
      </c>
      <c r="H14" s="55">
        <f t="shared" si="4"/>
        <v>9</v>
      </c>
      <c r="I14" s="55">
        <f t="shared" si="5"/>
        <v>10</v>
      </c>
      <c r="J14" s="18">
        <f t="shared" si="6"/>
        <v>0.88588912886968951</v>
      </c>
      <c r="K14" s="10">
        <f>(+J14-VLOOKUP($A14,[1]Sheet1!$A$3:$O$88,6,FALSE))*0.1</f>
        <v>5.889128869689509E-4</v>
      </c>
    </row>
    <row r="15" spans="1:12">
      <c r="A15" s="4">
        <v>317</v>
      </c>
      <c r="B15" s="73" t="str">
        <f>VLOOKUP($A15,[1]Sheet1!$A$3:$D$80,2,FALSE)</f>
        <v>Jiffy</v>
      </c>
      <c r="C15" t="str">
        <f>VLOOKUP($A15,[1]Sheet1!$A$3:$D$80,3,FALSE)</f>
        <v>M Hay</v>
      </c>
      <c r="D15" s="52">
        <v>0.53584490740740742</v>
      </c>
      <c r="E15" s="53">
        <f t="shared" si="2"/>
        <v>46.616666666666703</v>
      </c>
      <c r="F15" s="9">
        <v>0.89</v>
      </c>
      <c r="G15" s="53">
        <f t="shared" si="3"/>
        <v>41.488833333333368</v>
      </c>
      <c r="H15" s="55">
        <f t="shared" si="4"/>
        <v>13</v>
      </c>
      <c r="I15" s="55">
        <f t="shared" si="5"/>
        <v>11</v>
      </c>
      <c r="J15" s="18">
        <f t="shared" si="6"/>
        <v>0.87987129066857261</v>
      </c>
      <c r="K15" s="10">
        <f>(+J15-VLOOKUP($A15,[1]Sheet1!$A$3:$O$88,6,FALSE))*0.1</f>
        <v>-1.0128709331427399E-3</v>
      </c>
    </row>
    <row r="16" spans="1:12">
      <c r="A16" s="4">
        <v>75</v>
      </c>
      <c r="B16" s="73" t="str">
        <f>VLOOKUP($A16,[1]Sheet1!$A$3:$D$80,2,FALSE)</f>
        <v>Cracklin Rosie</v>
      </c>
      <c r="C16" t="str">
        <f>VLOOKUP($A16,[1]Sheet1!$A$3:$D$80,3,FALSE)</f>
        <v>C Bridges</v>
      </c>
      <c r="D16" s="52">
        <v>0.53597222222222218</v>
      </c>
      <c r="E16" s="53">
        <f t="shared" si="2"/>
        <v>46.799999999999962</v>
      </c>
      <c r="F16" s="9">
        <v>0.86</v>
      </c>
      <c r="G16" s="53">
        <f t="shared" si="3"/>
        <v>40.247999999999969</v>
      </c>
      <c r="H16" s="55">
        <f t="shared" si="4"/>
        <v>8</v>
      </c>
      <c r="I16" s="55">
        <f t="shared" si="5"/>
        <v>12</v>
      </c>
      <c r="J16" s="18">
        <f t="shared" si="6"/>
        <v>0.87642450142450201</v>
      </c>
      <c r="K16" s="10">
        <f>(+J16-VLOOKUP($A16,[1]Sheet1!$A$3:$O$88,6,FALSE))*0.1</f>
        <v>1.6424501424502026E-3</v>
      </c>
    </row>
    <row r="17" spans="1:11">
      <c r="A17" s="4">
        <v>85</v>
      </c>
      <c r="B17" s="73" t="str">
        <f>VLOOKUP($A17,[1]Sheet1!$A$3:$D$80,2,FALSE)</f>
        <v>Gamble</v>
      </c>
      <c r="C17" t="str">
        <f>VLOOKUP($A17,[1]Sheet1!$A$3:$D$80,3,FALSE)</f>
        <v>R Wenham</v>
      </c>
      <c r="D17" s="52">
        <v>0.5360300925925926</v>
      </c>
      <c r="E17" s="53">
        <f t="shared" si="2"/>
        <v>46.883333333333361</v>
      </c>
      <c r="F17" s="9">
        <v>0.88</v>
      </c>
      <c r="G17" s="53">
        <f t="shared" si="3"/>
        <v>41.257333333333357</v>
      </c>
      <c r="H17" s="55">
        <f t="shared" si="4"/>
        <v>12</v>
      </c>
      <c r="I17" s="55">
        <f t="shared" si="5"/>
        <v>13</v>
      </c>
      <c r="J17" s="18">
        <f t="shared" si="6"/>
        <v>0.87486669036615639</v>
      </c>
      <c r="K17" s="10">
        <f>(+J17-VLOOKUP($A17,[1]Sheet1!$A$3:$O$88,6,FALSE))*0.1</f>
        <v>-5.1333096338436197E-4</v>
      </c>
    </row>
    <row r="18" spans="1:11">
      <c r="A18" s="4">
        <v>322</v>
      </c>
      <c r="B18" s="73" t="str">
        <f>VLOOKUP($A18,[1]Sheet1!$A$3:$D$80,2,FALSE)</f>
        <v>Victoria</v>
      </c>
      <c r="C18" t="str">
        <f>VLOOKUP($A18,[1]Sheet1!$A$3:$D$80,3,FALSE)</f>
        <v>P Stokell</v>
      </c>
      <c r="D18" s="52">
        <v>0.53631944444444446</v>
      </c>
      <c r="E18" s="53">
        <f t="shared" si="2"/>
        <v>47.30000000000004</v>
      </c>
      <c r="F18" s="9">
        <v>0.87</v>
      </c>
      <c r="G18" s="53">
        <f t="shared" si="3"/>
        <v>41.151000000000032</v>
      </c>
      <c r="H18" s="55">
        <f t="shared" si="4"/>
        <v>11</v>
      </c>
      <c r="I18" s="55">
        <f t="shared" si="5"/>
        <v>14</v>
      </c>
      <c r="J18" s="18">
        <f t="shared" si="6"/>
        <v>0.86715997181113369</v>
      </c>
      <c r="K18" s="10">
        <f>(+J18-VLOOKUP($A18,[1]Sheet1!$A$3:$O$88,6,FALSE))*0.1</f>
        <v>-2.8400281888663059E-4</v>
      </c>
    </row>
    <row r="19" spans="1:11">
      <c r="A19" s="4">
        <v>39</v>
      </c>
      <c r="B19" s="73" t="str">
        <f>VLOOKUP($A19,[1]Sheet1!$A$3:$D$80,2,FALSE)</f>
        <v>Windbag II</v>
      </c>
      <c r="C19" t="str">
        <f>VLOOKUP($A19,[1]Sheet1!$A$3:$D$80,3,FALSE)</f>
        <v>D Pulley</v>
      </c>
      <c r="D19" s="52">
        <v>0.53673611111111108</v>
      </c>
      <c r="E19" s="53">
        <f t="shared" si="2"/>
        <v>47.899999999999977</v>
      </c>
      <c r="F19" s="9">
        <v>0.87</v>
      </c>
      <c r="G19" s="53">
        <f t="shared" si="3"/>
        <v>41.672999999999981</v>
      </c>
      <c r="H19" s="55">
        <f t="shared" si="4"/>
        <v>15</v>
      </c>
      <c r="I19" s="55">
        <f t="shared" si="5"/>
        <v>15</v>
      </c>
      <c r="J19" s="18">
        <f t="shared" si="6"/>
        <v>0.85629784272790554</v>
      </c>
      <c r="K19" s="10">
        <f>(+J19-VLOOKUP($A19,[1]Sheet1!$A$3:$O$88,6,FALSE))*0.1</f>
        <v>-1.3702157272094452E-3</v>
      </c>
    </row>
    <row r="20" spans="1:11">
      <c r="A20" s="4">
        <v>252</v>
      </c>
      <c r="B20" s="73" t="str">
        <f>VLOOKUP($A20,[1]Sheet1!$A$3:$D$80,2,FALSE)</f>
        <v>Twilight</v>
      </c>
      <c r="C20" t="str">
        <f>VLOOKUP($A20,[1]Sheet1!$A$3:$D$80,3,FALSE)</f>
        <v>T Kite</v>
      </c>
      <c r="D20" s="52">
        <v>0.53703703703703709</v>
      </c>
      <c r="E20" s="53">
        <f t="shared" si="2"/>
        <v>48.333333333333428</v>
      </c>
      <c r="F20" s="9">
        <v>0.86</v>
      </c>
      <c r="G20" s="53">
        <f t="shared" si="3"/>
        <v>41.566666666666748</v>
      </c>
      <c r="H20" s="55">
        <f t="shared" si="4"/>
        <v>14</v>
      </c>
      <c r="I20" s="55">
        <f t="shared" si="5"/>
        <v>16</v>
      </c>
      <c r="J20" s="18">
        <f t="shared" si="6"/>
        <v>0.84862068965517057</v>
      </c>
      <c r="K20" s="10">
        <f>(+J20-VLOOKUP($A20,[1]Sheet1!$A$3:$O$88,6,FALSE))*0.1</f>
        <v>-1.1379310344829419E-3</v>
      </c>
    </row>
    <row r="21" spans="1:11">
      <c r="A21" s="4">
        <v>318</v>
      </c>
      <c r="B21" s="73" t="str">
        <f>VLOOKUP($A21,[1]Sheet1!$A$3:$D$80,2,FALSE)</f>
        <v>Rain Dog</v>
      </c>
      <c r="C21" t="str">
        <f>VLOOKUP($A21,[1]Sheet1!$A$3:$D$80,3,FALSE)</f>
        <v>T Park</v>
      </c>
      <c r="D21" s="52">
        <v>0.5373148148148148</v>
      </c>
      <c r="E21" s="53">
        <f t="shared" si="2"/>
        <v>48.733333333333334</v>
      </c>
      <c r="F21" s="9">
        <v>0.86</v>
      </c>
      <c r="G21" s="53">
        <f t="shared" si="3"/>
        <v>41.910666666666664</v>
      </c>
      <c r="H21" s="55">
        <f t="shared" si="4"/>
        <v>18</v>
      </c>
      <c r="I21" s="55">
        <f t="shared" si="5"/>
        <v>17</v>
      </c>
      <c r="J21" s="18">
        <f t="shared" si="6"/>
        <v>0.84165526675786573</v>
      </c>
      <c r="K21" s="10">
        <f>(+J21-VLOOKUP($A21,[1]Sheet1!$A$3:$O$88,6,FALSE))*0.1</f>
        <v>-1.8344733242134259E-3</v>
      </c>
    </row>
    <row r="22" spans="1:11">
      <c r="A22" s="4">
        <v>147</v>
      </c>
      <c r="B22" s="73" t="str">
        <f>VLOOKUP($A22,[1]Sheet1!$A$3:$D$80,2,FALSE)</f>
        <v>Zero</v>
      </c>
      <c r="C22" t="str">
        <f>VLOOKUP($A22,[1]Sheet1!$A$3:$D$80,3,FALSE)</f>
        <v>A Aitken</v>
      </c>
      <c r="D22" s="52">
        <v>0.53892361111111109</v>
      </c>
      <c r="E22" s="53">
        <f t="shared" si="2"/>
        <v>51.049999999999983</v>
      </c>
      <c r="F22" s="9">
        <v>0.82</v>
      </c>
      <c r="G22" s="53">
        <f t="shared" si="3"/>
        <v>41.860999999999983</v>
      </c>
      <c r="H22" s="55">
        <f t="shared" si="4"/>
        <v>17</v>
      </c>
      <c r="I22" s="55">
        <f t="shared" si="5"/>
        <v>18</v>
      </c>
      <c r="J22" s="18">
        <f t="shared" si="6"/>
        <v>0.80346065948416601</v>
      </c>
      <c r="K22" s="10">
        <f>(+J22-VLOOKUP($A22,[1]Sheet1!$A$3:$O$88,6,FALSE))*0.1</f>
        <v>-1.6539340515833946E-3</v>
      </c>
    </row>
    <row r="23" spans="1:11">
      <c r="A23" s="4">
        <v>307</v>
      </c>
      <c r="B23" s="73" t="str">
        <f>VLOOKUP($A23,[1]Sheet1!$A$3:$D$80,2,FALSE)</f>
        <v>Zephere</v>
      </c>
      <c r="C23" t="str">
        <f>VLOOKUP($A23,[1]Sheet1!$A$3:$D$80,3,FALSE)</f>
        <v>K Bridges</v>
      </c>
      <c r="D23" s="52">
        <v>0.54097222222222219</v>
      </c>
      <c r="E23" s="53">
        <f t="shared" si="2"/>
        <v>53.999999999999972</v>
      </c>
      <c r="F23" s="9">
        <v>0.79</v>
      </c>
      <c r="G23" s="53">
        <f t="shared" si="3"/>
        <v>42.659999999999982</v>
      </c>
      <c r="H23" s="55">
        <f t="shared" si="4"/>
        <v>19</v>
      </c>
      <c r="I23" s="55">
        <f t="shared" si="5"/>
        <v>19</v>
      </c>
      <c r="J23" s="18">
        <f t="shared" si="6"/>
        <v>0.75956790123456819</v>
      </c>
      <c r="K23" s="10">
        <f>(+J23-VLOOKUP($A23,[1]Sheet1!$A$3:$O$88,6,FALSE))*0.1</f>
        <v>-3.0432098765431851E-3</v>
      </c>
    </row>
    <row r="24" spans="1:11">
      <c r="A24" s="4"/>
      <c r="B24" s="73"/>
      <c r="D24" s="52"/>
      <c r="E24" s="53"/>
      <c r="F24" s="9"/>
      <c r="G24" s="53"/>
      <c r="H24" s="55"/>
      <c r="I24" s="55"/>
      <c r="J24" s="79"/>
      <c r="K24" s="10"/>
    </row>
    <row r="25" spans="1:11">
      <c r="A25" s="4"/>
      <c r="B25" s="73"/>
      <c r="D25" s="52"/>
      <c r="E25" s="53"/>
      <c r="F25" s="9"/>
      <c r="G25" s="53"/>
      <c r="H25" s="55"/>
      <c r="I25" s="55"/>
      <c r="J25" s="79"/>
      <c r="K25" s="10"/>
    </row>
    <row r="26" spans="1:11">
      <c r="A26" s="4"/>
      <c r="B26" s="73"/>
      <c r="D26" s="52"/>
      <c r="E26" s="53"/>
      <c r="F26" s="9"/>
      <c r="G26" s="53"/>
      <c r="H26" s="55"/>
      <c r="I26" s="55"/>
      <c r="J26" s="79"/>
      <c r="K26" s="10"/>
    </row>
    <row r="27" spans="1:11">
      <c r="A27" s="4"/>
      <c r="B27" s="73"/>
      <c r="D27" s="52"/>
      <c r="E27" s="53"/>
      <c r="F27" s="9"/>
      <c r="G27" s="53"/>
      <c r="H27" s="55"/>
      <c r="I27" s="55"/>
      <c r="J27" s="79"/>
      <c r="K27" s="10"/>
    </row>
    <row r="28" spans="1:11">
      <c r="A28" s="4"/>
      <c r="B28" s="73"/>
      <c r="D28" s="52"/>
      <c r="E28" s="53"/>
      <c r="F28" s="9"/>
      <c r="G28" s="53"/>
      <c r="H28" s="55"/>
      <c r="I28" s="55"/>
      <c r="J28" s="79"/>
      <c r="K28" s="10"/>
    </row>
    <row r="29" spans="1:11">
      <c r="A29" s="4"/>
      <c r="B29" s="73"/>
      <c r="D29" s="52"/>
      <c r="E29" s="53"/>
      <c r="F29" s="9"/>
      <c r="G29" s="53"/>
      <c r="H29" s="55"/>
      <c r="I29" s="55"/>
      <c r="J29" s="79"/>
      <c r="K29" s="10"/>
    </row>
    <row r="30" spans="1:11">
      <c r="A30" s="4"/>
      <c r="B30" s="73"/>
      <c r="D30" s="52"/>
      <c r="E30" s="53"/>
      <c r="F30" s="9"/>
      <c r="G30" s="53"/>
      <c r="H30" s="55"/>
      <c r="I30" s="55"/>
      <c r="J30" s="79"/>
      <c r="K30" s="10"/>
    </row>
    <row r="31" spans="1:11">
      <c r="A31" s="4"/>
      <c r="B31" s="73"/>
      <c r="D31" s="52"/>
      <c r="E31" s="53"/>
      <c r="F31" s="9"/>
      <c r="G31" s="53"/>
      <c r="H31" s="55"/>
      <c r="I31" s="55"/>
      <c r="J31" s="79"/>
      <c r="K31" s="10"/>
    </row>
    <row r="32" spans="1:11">
      <c r="F32" s="9"/>
    </row>
    <row r="33" spans="6:6">
      <c r="F33" s="9" t="e">
        <f>VLOOKUP(A33,[1]Sheet1!$A$3:$D$70,4)</f>
        <v>#N/A</v>
      </c>
    </row>
  </sheetData>
  <phoneticPr fontId="0" type="noConversion"/>
  <pageMargins left="0.75" right="0.75" top="1" bottom="1" header="0.5" footer="0.5"/>
  <pageSetup paperSize="9" orientation="portrait" horizontalDpi="4294967293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24" sqref="F24"/>
    </sheetView>
  </sheetViews>
  <sheetFormatPr baseColWidth="10" defaultColWidth="8.83203125" defaultRowHeight="12" x14ac:dyDescent="0"/>
  <cols>
    <col min="2" max="2" width="16.5" bestFit="1" customWidth="1"/>
    <col min="3" max="3" width="9.83203125" bestFit="1" customWidth="1"/>
    <col min="4" max="4" width="11.5" style="4" bestFit="1" customWidth="1"/>
    <col min="5" max="5" width="8.83203125" style="4"/>
    <col min="6" max="6" width="9.5" style="4" customWidth="1"/>
    <col min="7" max="7" width="9.6640625" style="4" customWidth="1"/>
    <col min="8" max="8" width="8.5" style="65" bestFit="1" customWidth="1"/>
    <col min="9" max="9" width="8.5" style="4" bestFit="1" customWidth="1"/>
    <col min="10" max="10" width="0.33203125" style="17" customWidth="1"/>
    <col min="11" max="11" width="0.1640625" style="10" customWidth="1"/>
    <col min="12" max="12" width="0.1640625" hidden="1" customWidth="1"/>
  </cols>
  <sheetData>
    <row r="1" spans="1:12" ht="17">
      <c r="A1" s="1" t="s">
        <v>14</v>
      </c>
      <c r="D1" s="52"/>
      <c r="E1" s="53"/>
      <c r="F1" s="54"/>
      <c r="G1" s="53"/>
      <c r="H1" s="55"/>
      <c r="I1" s="55"/>
      <c r="J1" s="18"/>
    </row>
    <row r="2" spans="1:12">
      <c r="A2" s="4"/>
      <c r="D2" s="56">
        <v>4.9999999999999996E-2</v>
      </c>
      <c r="E2" s="53"/>
      <c r="F2" s="54"/>
      <c r="G2" s="53"/>
      <c r="H2" s="55"/>
      <c r="I2" s="55"/>
      <c r="J2" s="18"/>
    </row>
    <row r="3" spans="1:12" ht="26.25" customHeight="1">
      <c r="A3" s="12" t="s">
        <v>0</v>
      </c>
      <c r="B3" s="5" t="s">
        <v>1</v>
      </c>
      <c r="C3" s="5" t="s">
        <v>2</v>
      </c>
      <c r="D3" s="57" t="s">
        <v>3</v>
      </c>
      <c r="E3" s="58" t="s">
        <v>4</v>
      </c>
      <c r="F3" s="59" t="s">
        <v>5</v>
      </c>
      <c r="G3" s="58" t="s">
        <v>11</v>
      </c>
      <c r="H3" s="60" t="s">
        <v>10</v>
      </c>
      <c r="I3" s="61" t="s">
        <v>9</v>
      </c>
      <c r="J3" s="20" t="s">
        <v>6</v>
      </c>
      <c r="K3" s="76" t="s">
        <v>7</v>
      </c>
    </row>
    <row r="4" spans="1:12">
      <c r="D4" s="52"/>
      <c r="E4" s="53"/>
      <c r="F4" s="54"/>
      <c r="G4" s="53"/>
      <c r="H4" s="55"/>
      <c r="I4" s="55"/>
      <c r="J4" s="18"/>
      <c r="L4" s="14"/>
    </row>
    <row r="5" spans="1:12">
      <c r="A5" s="4">
        <v>331</v>
      </c>
      <c r="B5" t="str">
        <f>VLOOKUP($A5,[1]Sheet1!$A$3:$D$80,2,FALSE)</f>
        <v>Bil</v>
      </c>
      <c r="C5" t="str">
        <f>VLOOKUP($A5,[1]Sheet1!$A$3:$D$80,3,FALSE)</f>
        <v>D Smith</v>
      </c>
      <c r="D5" s="56">
        <v>7.8356481481481485E-2</v>
      </c>
      <c r="E5" s="53">
        <f t="shared" ref="E5" si="0">(+D5-$D$2)*24*60</f>
        <v>40.83333333333335</v>
      </c>
      <c r="F5" s="9">
        <v>0.92</v>
      </c>
      <c r="G5" s="53">
        <f>+F5*E5</f>
        <v>37.566666666666684</v>
      </c>
      <c r="H5" s="55">
        <f>RANK(G5,$G$5:$G$28,1)</f>
        <v>2</v>
      </c>
      <c r="I5" s="55">
        <f>RANK(E5,$E$5:$E$28,1)</f>
        <v>1</v>
      </c>
      <c r="J5" s="18">
        <f t="shared" ref="J5" si="1">+$G$5/E5</f>
        <v>0.92</v>
      </c>
      <c r="K5" s="10">
        <f>(+J5-VLOOKUP($A5,[1]Sheet1!$A$3:$O$80,6,FALSE))*0.1</f>
        <v>0</v>
      </c>
    </row>
    <row r="6" spans="1:12">
      <c r="A6" s="4">
        <v>254</v>
      </c>
      <c r="B6" t="str">
        <f>VLOOKUP($A6,[1]Sheet1!$A$3:$D$80,2,FALSE)</f>
        <v>Wave Dancer</v>
      </c>
      <c r="C6" t="str">
        <f>VLOOKUP($A6,[1]Sheet1!$A$3:$D$80,3,FALSE)</f>
        <v>R Ineson</v>
      </c>
      <c r="D6" s="56">
        <v>7.846064814814814E-2</v>
      </c>
      <c r="E6" s="53">
        <f t="shared" ref="E6:E23" si="2">(+D6-$D$2)*24*60</f>
        <v>40.983333333333334</v>
      </c>
      <c r="F6" s="9">
        <v>0.89</v>
      </c>
      <c r="G6" s="53">
        <f t="shared" ref="G6:G23" si="3">+F6*E6</f>
        <v>36.475166666666667</v>
      </c>
      <c r="H6" s="55">
        <f t="shared" ref="H6:H23" si="4">RANK(G6,$G$5:$G$28,1)</f>
        <v>1</v>
      </c>
      <c r="I6" s="55">
        <f t="shared" ref="I6:I23" si="5">RANK(E6,$E$5:$E$28,1)</f>
        <v>2</v>
      </c>
      <c r="J6" s="18">
        <f t="shared" ref="J6:J23" si="6">+$G$5/E6</f>
        <v>0.9166327775518508</v>
      </c>
      <c r="K6" s="10">
        <f>(+J6-VLOOKUP($A6,[1]Sheet1!$A$3:$O$80,6,FALSE))*0.1</f>
        <v>2.6632777551850785E-3</v>
      </c>
    </row>
    <row r="7" spans="1:12">
      <c r="A7" s="4">
        <v>101</v>
      </c>
      <c r="B7" t="str">
        <f>VLOOKUP($A7,[1]Sheet1!$A$3:$D$80,2,FALSE)</f>
        <v>Minty</v>
      </c>
      <c r="C7" t="str">
        <f>VLOOKUP($A7,[1]Sheet1!$A$3:$D$80,3,FALSE)</f>
        <v>H Atkinson</v>
      </c>
      <c r="D7" s="56">
        <v>7.885416666666667E-2</v>
      </c>
      <c r="E7" s="53">
        <f t="shared" si="2"/>
        <v>41.550000000000004</v>
      </c>
      <c r="F7" s="9">
        <v>0.92</v>
      </c>
      <c r="G7" s="53">
        <f t="shared" si="3"/>
        <v>38.226000000000006</v>
      </c>
      <c r="H7" s="55">
        <f t="shared" si="4"/>
        <v>9</v>
      </c>
      <c r="I7" s="55">
        <f t="shared" si="5"/>
        <v>3</v>
      </c>
      <c r="J7" s="18">
        <f t="shared" si="6"/>
        <v>0.90413156839149655</v>
      </c>
      <c r="K7" s="10">
        <f>(+J7-VLOOKUP($A7,[1]Sheet1!$A$3:$O$80,6,FALSE))*0.1</f>
        <v>-1.5868431608503488E-3</v>
      </c>
    </row>
    <row r="8" spans="1:12">
      <c r="A8" s="4">
        <v>152</v>
      </c>
      <c r="B8" t="str">
        <f>VLOOKUP($A8,[1]Sheet1!$A$3:$D$80,2,FALSE)</f>
        <v>Zonda</v>
      </c>
      <c r="C8" t="str">
        <f>VLOOKUP($A8,[1]Sheet1!$A$3:$D$80,3,FALSE)</f>
        <v>S Edwards</v>
      </c>
      <c r="D8" s="56">
        <v>7.9328703703703707E-2</v>
      </c>
      <c r="E8" s="53">
        <f t="shared" si="2"/>
        <v>42.233333333333341</v>
      </c>
      <c r="F8" s="9">
        <v>0.9</v>
      </c>
      <c r="G8" s="53">
        <f t="shared" si="3"/>
        <v>38.010000000000005</v>
      </c>
      <c r="H8" s="55">
        <f t="shared" si="4"/>
        <v>5</v>
      </c>
      <c r="I8" s="55">
        <f t="shared" si="5"/>
        <v>4</v>
      </c>
      <c r="J8" s="18">
        <f t="shared" si="6"/>
        <v>0.88950276243093951</v>
      </c>
      <c r="K8" s="10">
        <f>(+J8-VLOOKUP($A8,[1]Sheet1!$A$3:$O$80,6,FALSE))*0.1</f>
        <v>-4.9723756906050469E-5</v>
      </c>
    </row>
    <row r="9" spans="1:12">
      <c r="A9" s="4">
        <v>525</v>
      </c>
      <c r="B9">
        <f>VLOOKUP($A9,[1]Sheet1!$A$3:$D$80,2,FALSE)</f>
        <v>0</v>
      </c>
      <c r="C9" t="str">
        <f>VLOOKUP($A9,[1]Sheet1!$A$3:$D$80,3,FALSE)</f>
        <v>C Hargraves</v>
      </c>
      <c r="D9" s="56">
        <v>7.9953703703703707E-2</v>
      </c>
      <c r="E9" s="53">
        <f t="shared" si="2"/>
        <v>43.133333333333347</v>
      </c>
      <c r="F9" s="9">
        <v>0.91</v>
      </c>
      <c r="G9" s="53">
        <f t="shared" si="3"/>
        <v>39.251333333333349</v>
      </c>
      <c r="H9" s="55">
        <f t="shared" si="4"/>
        <v>17</v>
      </c>
      <c r="I9" s="55">
        <f t="shared" si="5"/>
        <v>5</v>
      </c>
      <c r="J9" s="18">
        <f t="shared" si="6"/>
        <v>0.87094281298299858</v>
      </c>
      <c r="K9" s="10">
        <f>(+J9-VLOOKUP($A9,[1]Sheet1!$A$3:$O$80,6,FALSE))*0.1</f>
        <v>-3.9057187017001449E-3</v>
      </c>
    </row>
    <row r="10" spans="1:12">
      <c r="A10" s="4">
        <v>317</v>
      </c>
      <c r="B10" t="str">
        <f>VLOOKUP($A10,[1]Sheet1!$A$3:$D$80,2,FALSE)</f>
        <v>Jiffy</v>
      </c>
      <c r="C10" t="str">
        <f>VLOOKUP($A10,[1]Sheet1!$A$3:$D$80,3,FALSE)</f>
        <v>M Hay</v>
      </c>
      <c r="D10" s="56">
        <v>8.0023148148148149E-2</v>
      </c>
      <c r="E10" s="53">
        <f t="shared" si="2"/>
        <v>43.233333333333334</v>
      </c>
      <c r="F10" s="9">
        <v>0.89</v>
      </c>
      <c r="G10" s="53">
        <f t="shared" si="3"/>
        <v>38.477666666666671</v>
      </c>
      <c r="H10" s="55">
        <f t="shared" si="4"/>
        <v>11</v>
      </c>
      <c r="I10" s="55">
        <f t="shared" si="5"/>
        <v>6</v>
      </c>
      <c r="J10" s="18">
        <f t="shared" si="6"/>
        <v>0.86892829606784927</v>
      </c>
      <c r="K10" s="10">
        <f>(+J10-VLOOKUP($A10,[1]Sheet1!$A$3:$O$80,6,FALSE))*0.1</f>
        <v>-2.1071703932150744E-3</v>
      </c>
    </row>
    <row r="11" spans="1:12">
      <c r="A11" s="4">
        <v>322</v>
      </c>
      <c r="B11" t="str">
        <f>VLOOKUP($A11,[1]Sheet1!$A$3:$D$80,2,FALSE)</f>
        <v>Victoria</v>
      </c>
      <c r="C11" t="str">
        <f>VLOOKUP($A11,[1]Sheet1!$A$3:$D$80,3,FALSE)</f>
        <v>P Stokell</v>
      </c>
      <c r="D11" s="56">
        <v>8.0081018518518524E-2</v>
      </c>
      <c r="E11" s="53">
        <f t="shared" si="2"/>
        <v>43.316666666666684</v>
      </c>
      <c r="F11" s="9">
        <v>0.87</v>
      </c>
      <c r="G11" s="53">
        <f t="shared" si="3"/>
        <v>37.685500000000012</v>
      </c>
      <c r="H11" s="55">
        <f t="shared" si="4"/>
        <v>3</v>
      </c>
      <c r="I11" s="55">
        <f t="shared" si="5"/>
        <v>7</v>
      </c>
      <c r="J11" s="18">
        <f t="shared" si="6"/>
        <v>0.86725663716814161</v>
      </c>
      <c r="K11" s="10">
        <f>(+J11-VLOOKUP($A11,[1]Sheet1!$A$3:$O$80,6,FALSE))*0.1</f>
        <v>-2.7433628318583868E-4</v>
      </c>
    </row>
    <row r="12" spans="1:12">
      <c r="A12" s="4">
        <v>85</v>
      </c>
      <c r="B12" t="str">
        <f>VLOOKUP($A12,[1]Sheet1!$A$3:$D$80,2,FALSE)</f>
        <v>Gamble</v>
      </c>
      <c r="C12" t="str">
        <f>VLOOKUP($A12,[1]Sheet1!$A$3:$D$80,3,FALSE)</f>
        <v>R Wenham</v>
      </c>
      <c r="D12" s="56">
        <v>8.0115740740740737E-2</v>
      </c>
      <c r="E12" s="53">
        <f t="shared" si="2"/>
        <v>43.366666666666667</v>
      </c>
      <c r="F12" s="9">
        <v>0.88</v>
      </c>
      <c r="G12" s="53">
        <f t="shared" si="3"/>
        <v>38.162666666666667</v>
      </c>
      <c r="H12" s="55">
        <f t="shared" si="4"/>
        <v>7</v>
      </c>
      <c r="I12" s="55">
        <f t="shared" si="5"/>
        <v>8</v>
      </c>
      <c r="J12" s="18">
        <f t="shared" si="6"/>
        <v>0.866256725595696</v>
      </c>
      <c r="K12" s="10">
        <f>(+J12-VLOOKUP($A12,[1]Sheet1!$A$3:$O$80,6,FALSE))*0.1</f>
        <v>-1.3743274404304008E-3</v>
      </c>
    </row>
    <row r="13" spans="1:12">
      <c r="A13" s="4">
        <v>256</v>
      </c>
      <c r="B13" t="str">
        <f>VLOOKUP($A13,[1]Sheet1!$A$3:$D$80,2,FALSE)</f>
        <v>Front Runner</v>
      </c>
      <c r="C13" t="str">
        <f>VLOOKUP($A13,[1]Sheet1!$A$3:$D$80,3,FALSE)</f>
        <v>D Le Page</v>
      </c>
      <c r="D13" s="56">
        <v>8.0138888888888885E-2</v>
      </c>
      <c r="E13" s="53">
        <f t="shared" si="2"/>
        <v>43.400000000000006</v>
      </c>
      <c r="F13" s="9">
        <v>0.89</v>
      </c>
      <c r="G13" s="53">
        <f t="shared" si="3"/>
        <v>38.626000000000005</v>
      </c>
      <c r="H13" s="55">
        <f t="shared" si="4"/>
        <v>14</v>
      </c>
      <c r="I13" s="55">
        <f t="shared" si="5"/>
        <v>9</v>
      </c>
      <c r="J13" s="18">
        <f t="shared" si="6"/>
        <v>0.86559139784946271</v>
      </c>
      <c r="K13" s="10">
        <f>(+J13-VLOOKUP($A13,[1]Sheet1!$A$3:$O$80,6,FALSE))*0.1</f>
        <v>-2.4408602150537309E-3</v>
      </c>
    </row>
    <row r="14" spans="1:12">
      <c r="A14" s="4">
        <v>74</v>
      </c>
      <c r="B14" t="str">
        <f>VLOOKUP($A14,[1]Sheet1!$A$3:$D$80,2,FALSE)</f>
        <v>Limit</v>
      </c>
      <c r="C14" t="str">
        <f>VLOOKUP($A14,[1]Sheet1!$A$3:$D$80,3,FALSE)</f>
        <v>J Boraston</v>
      </c>
      <c r="D14" s="56">
        <v>8.0150462962962965E-2</v>
      </c>
      <c r="E14" s="53">
        <f t="shared" si="2"/>
        <v>43.416666666666671</v>
      </c>
      <c r="F14" s="9">
        <v>0.9</v>
      </c>
      <c r="G14" s="53">
        <f t="shared" si="3"/>
        <v>39.075000000000003</v>
      </c>
      <c r="H14" s="55">
        <f t="shared" si="4"/>
        <v>15</v>
      </c>
      <c r="I14" s="55">
        <f t="shared" si="5"/>
        <v>10</v>
      </c>
      <c r="J14" s="18">
        <f t="shared" si="6"/>
        <v>0.86525911708253389</v>
      </c>
      <c r="K14" s="10">
        <f>(+J14-VLOOKUP($A14,[1]Sheet1!$A$3:$O$80,6,FALSE))*0.1</f>
        <v>-3.4740882917466132E-3</v>
      </c>
    </row>
    <row r="15" spans="1:12">
      <c r="A15" s="4">
        <v>29</v>
      </c>
      <c r="B15" t="str">
        <f>VLOOKUP($A15,[1]Sheet1!$A$3:$D$80,2,FALSE)</f>
        <v>Wild Child</v>
      </c>
      <c r="C15" t="str">
        <f>VLOOKUP($A15,[1]Sheet1!$A$3:$D$80,3,FALSE)</f>
        <v>T Bird</v>
      </c>
      <c r="D15" s="56">
        <v>8.0358796296296289E-2</v>
      </c>
      <c r="E15" s="53">
        <f t="shared" si="2"/>
        <v>43.716666666666669</v>
      </c>
      <c r="F15" s="9">
        <v>0.88</v>
      </c>
      <c r="G15" s="53">
        <f t="shared" si="3"/>
        <v>38.470666666666666</v>
      </c>
      <c r="H15" s="55">
        <f t="shared" si="4"/>
        <v>10</v>
      </c>
      <c r="I15" s="55">
        <f t="shared" si="5"/>
        <v>11</v>
      </c>
      <c r="J15" s="18">
        <f t="shared" si="6"/>
        <v>0.85932138772398059</v>
      </c>
      <c r="K15" s="10">
        <f>(+J15-VLOOKUP($A15,[1]Sheet1!$A$3:$O$80,6,FALSE))*0.1</f>
        <v>-2.0678612276019415E-3</v>
      </c>
    </row>
    <row r="16" spans="1:12">
      <c r="A16" s="4">
        <v>107</v>
      </c>
      <c r="B16" t="str">
        <f>VLOOKUP($A16,[1]Sheet1!$A$3:$D$80,2,FALSE)</f>
        <v>By Golly</v>
      </c>
      <c r="C16" t="str">
        <f>VLOOKUP($A16,[1]Sheet1!$A$3:$D$80,3,FALSE)</f>
        <v>G Bird</v>
      </c>
      <c r="D16" s="56">
        <v>8.0405092592592597E-2</v>
      </c>
      <c r="E16" s="53">
        <f t="shared" si="2"/>
        <v>43.783333333333346</v>
      </c>
      <c r="F16" s="9">
        <v>0.88</v>
      </c>
      <c r="G16" s="53">
        <f t="shared" si="3"/>
        <v>38.529333333333348</v>
      </c>
      <c r="H16" s="55">
        <f t="shared" si="4"/>
        <v>12</v>
      </c>
      <c r="I16" s="55">
        <f t="shared" si="5"/>
        <v>12</v>
      </c>
      <c r="J16" s="18">
        <f t="shared" si="6"/>
        <v>0.85801294251998494</v>
      </c>
      <c r="K16" s="10">
        <f>(+J16-VLOOKUP($A16,[1]Sheet1!$A$3:$O$80,6,FALSE))*0.1</f>
        <v>-2.1987057480015062E-3</v>
      </c>
    </row>
    <row r="17" spans="1:11">
      <c r="A17" s="4">
        <v>521</v>
      </c>
      <c r="B17" t="str">
        <f>VLOOKUP($A17,[1]Sheet1!$A$3:$D$80,2,FALSE)</f>
        <v>Mistress Overdone</v>
      </c>
      <c r="C17" t="str">
        <f>VLOOKUP($A17,[1]Sheet1!$A$3:$D$80,3,FALSE)</f>
        <v>R Mackay</v>
      </c>
      <c r="D17" s="56">
        <v>8.0590277777777775E-2</v>
      </c>
      <c r="E17" s="53">
        <f t="shared" si="2"/>
        <v>44.05</v>
      </c>
      <c r="F17" s="9">
        <v>0.86</v>
      </c>
      <c r="G17" s="53">
        <f t="shared" si="3"/>
        <v>37.882999999999996</v>
      </c>
      <c r="H17" s="55">
        <f t="shared" si="4"/>
        <v>4</v>
      </c>
      <c r="I17" s="55">
        <f t="shared" si="5"/>
        <v>13</v>
      </c>
      <c r="J17" s="18">
        <f t="shared" si="6"/>
        <v>0.85281876655315969</v>
      </c>
      <c r="K17" s="10">
        <f>(+J17-VLOOKUP($A17,[1]Sheet1!$A$3:$O$80,6,FALSE))*0.1</f>
        <v>-7.1812334468402967E-4</v>
      </c>
    </row>
    <row r="18" spans="1:11">
      <c r="A18" s="4">
        <v>39</v>
      </c>
      <c r="B18" t="str">
        <f>VLOOKUP($A18,[1]Sheet1!$A$3:$D$80,2,FALSE)</f>
        <v>Windbag II</v>
      </c>
      <c r="C18" t="str">
        <f>VLOOKUP($A18,[1]Sheet1!$A$3:$D$80,3,FALSE)</f>
        <v>D Pulley</v>
      </c>
      <c r="D18" s="56">
        <v>8.0775462962962966E-2</v>
      </c>
      <c r="E18" s="53">
        <f t="shared" si="2"/>
        <v>44.316666666666677</v>
      </c>
      <c r="F18" s="9">
        <v>0.87</v>
      </c>
      <c r="G18" s="53">
        <f t="shared" si="3"/>
        <v>38.555500000000009</v>
      </c>
      <c r="H18" s="55">
        <f t="shared" si="4"/>
        <v>13</v>
      </c>
      <c r="I18" s="55">
        <f t="shared" si="5"/>
        <v>14</v>
      </c>
      <c r="J18" s="18">
        <f t="shared" si="6"/>
        <v>0.84768710041368955</v>
      </c>
      <c r="K18" s="10">
        <f>(+J18-VLOOKUP($A18,[1]Sheet1!$A$3:$O$80,6,FALSE))*0.1</f>
        <v>-2.2312899586310444E-3</v>
      </c>
    </row>
    <row r="19" spans="1:11">
      <c r="A19" s="4">
        <v>252</v>
      </c>
      <c r="B19" t="str">
        <f>VLOOKUP($A19,[1]Sheet1!$A$3:$D$80,2,FALSE)</f>
        <v>Twilight</v>
      </c>
      <c r="C19" t="str">
        <f>VLOOKUP($A19,[1]Sheet1!$A$3:$D$80,3,FALSE)</f>
        <v>T Kite</v>
      </c>
      <c r="D19" s="56">
        <v>8.0810185185185179E-2</v>
      </c>
      <c r="E19" s="53">
        <f t="shared" si="2"/>
        <v>44.36666666666666</v>
      </c>
      <c r="F19" s="9">
        <v>0.86</v>
      </c>
      <c r="G19" s="53">
        <f t="shared" si="3"/>
        <v>38.155333333333324</v>
      </c>
      <c r="H19" s="55">
        <f t="shared" si="4"/>
        <v>6</v>
      </c>
      <c r="I19" s="55">
        <f t="shared" si="5"/>
        <v>15</v>
      </c>
      <c r="J19" s="18">
        <f t="shared" si="6"/>
        <v>0.84673178061607868</v>
      </c>
      <c r="K19" s="10">
        <f>(+J19-VLOOKUP($A19,[1]Sheet1!$A$3:$O$80,6,FALSE))*0.1</f>
        <v>-1.3268219383921311E-3</v>
      </c>
    </row>
    <row r="20" spans="1:11">
      <c r="A20" s="4">
        <v>75</v>
      </c>
      <c r="B20" t="str">
        <f>VLOOKUP($A20,[1]Sheet1!$A$3:$D$80,2,FALSE)</f>
        <v>Cracklin Rosie</v>
      </c>
      <c r="C20" t="str">
        <f>VLOOKUP($A20,[1]Sheet1!$A$3:$D$80,3,FALSE)</f>
        <v>C Bridges</v>
      </c>
      <c r="D20" s="56">
        <v>8.082175925925926E-2</v>
      </c>
      <c r="E20" s="53">
        <f t="shared" si="2"/>
        <v>44.38333333333334</v>
      </c>
      <c r="F20" s="9">
        <v>0.86</v>
      </c>
      <c r="G20" s="53">
        <f t="shared" si="3"/>
        <v>38.169666666666672</v>
      </c>
      <c r="H20" s="55">
        <f t="shared" si="4"/>
        <v>8</v>
      </c>
      <c r="I20" s="55">
        <f t="shared" si="5"/>
        <v>16</v>
      </c>
      <c r="J20" s="18">
        <f t="shared" si="6"/>
        <v>0.84641381900112678</v>
      </c>
      <c r="K20" s="10">
        <f>(+J20-VLOOKUP($A20,[1]Sheet1!$A$3:$O$80,6,FALSE))*0.1</f>
        <v>-1.3586180998873211E-3</v>
      </c>
    </row>
    <row r="21" spans="1:11">
      <c r="A21" s="4">
        <v>318</v>
      </c>
      <c r="B21" t="str">
        <f>VLOOKUP($A21,[1]Sheet1!$A$3:$D$80,2,FALSE)</f>
        <v>Rain Dog</v>
      </c>
      <c r="C21" t="str">
        <f>VLOOKUP($A21,[1]Sheet1!$A$3:$D$80,3,FALSE)</f>
        <v>T Park</v>
      </c>
      <c r="D21" s="56">
        <v>8.2187500000000011E-2</v>
      </c>
      <c r="E21" s="53">
        <f t="shared" si="2"/>
        <v>46.350000000000023</v>
      </c>
      <c r="F21" s="9">
        <v>0.86</v>
      </c>
      <c r="G21" s="53">
        <f t="shared" si="3"/>
        <v>39.861000000000018</v>
      </c>
      <c r="H21" s="55">
        <f t="shared" si="4"/>
        <v>18</v>
      </c>
      <c r="I21" s="55">
        <f t="shared" si="5"/>
        <v>17</v>
      </c>
      <c r="J21" s="18">
        <f t="shared" si="6"/>
        <v>0.81049982020855804</v>
      </c>
      <c r="K21" s="10">
        <f>(+J21-VLOOKUP($A21,[1]Sheet1!$A$3:$O$80,6,FALSE))*0.1</f>
        <v>-4.9500179791441947E-3</v>
      </c>
    </row>
    <row r="22" spans="1:11">
      <c r="A22" s="4">
        <v>147</v>
      </c>
      <c r="B22" t="str">
        <f>VLOOKUP($A22,[1]Sheet1!$A$3:$D$80,2,FALSE)</f>
        <v>Zero</v>
      </c>
      <c r="C22" t="str">
        <f>VLOOKUP($A22,[1]Sheet1!$A$3:$D$80,3,FALSE)</f>
        <v>A Aitken</v>
      </c>
      <c r="D22" s="56" t="s">
        <v>34</v>
      </c>
      <c r="E22" s="77" t="s">
        <v>34</v>
      </c>
      <c r="F22" s="9">
        <v>0.82</v>
      </c>
      <c r="G22" s="77" t="s">
        <v>34</v>
      </c>
      <c r="H22" s="78" t="s">
        <v>34</v>
      </c>
      <c r="I22" s="78" t="s">
        <v>34</v>
      </c>
      <c r="J22" s="18" t="e">
        <f t="shared" si="6"/>
        <v>#VALUE!</v>
      </c>
      <c r="K22" s="10" t="e">
        <f>(+J22-VLOOKUP($A22,[1]Sheet1!$A$3:$O$80,6,FALSE))*0.1</f>
        <v>#VALUE!</v>
      </c>
    </row>
    <row r="23" spans="1:11">
      <c r="A23" s="4">
        <v>307</v>
      </c>
      <c r="B23" t="str">
        <f>VLOOKUP($A23,[1]Sheet1!$A$3:$D$80,2,FALSE)</f>
        <v>Zephere</v>
      </c>
      <c r="C23" t="str">
        <f>VLOOKUP($A23,[1]Sheet1!$A$3:$D$80,3,FALSE)</f>
        <v>K Bridges</v>
      </c>
      <c r="D23" s="56">
        <v>8.44212962962963E-2</v>
      </c>
      <c r="E23" s="53">
        <f t="shared" si="2"/>
        <v>49.566666666666677</v>
      </c>
      <c r="F23" s="9">
        <v>0.79</v>
      </c>
      <c r="G23" s="53">
        <f t="shared" si="3"/>
        <v>39.157666666666678</v>
      </c>
      <c r="H23" s="55">
        <f t="shared" si="4"/>
        <v>16</v>
      </c>
      <c r="I23" s="55">
        <f t="shared" si="5"/>
        <v>18</v>
      </c>
      <c r="J23" s="18">
        <f t="shared" si="6"/>
        <v>0.75790181573638216</v>
      </c>
      <c r="K23" s="10">
        <f>(+J23-VLOOKUP($A23,[1]Sheet1!$A$3:$O$80,6,FALSE))*0.1</f>
        <v>-3.209818426361788E-3</v>
      </c>
    </row>
    <row r="24" spans="1:11">
      <c r="F24" s="9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24" sqref="F24"/>
    </sheetView>
  </sheetViews>
  <sheetFormatPr baseColWidth="10" defaultColWidth="8.83203125" defaultRowHeight="12" x14ac:dyDescent="0"/>
  <cols>
    <col min="1" max="1" width="13.1640625" style="4" customWidth="1"/>
    <col min="2" max="2" width="16.5" bestFit="1" customWidth="1"/>
    <col min="3" max="3" width="11.33203125" bestFit="1" customWidth="1"/>
    <col min="4" max="4" width="11.5" style="4" bestFit="1" customWidth="1"/>
    <col min="5" max="5" width="8.83203125" style="4"/>
    <col min="6" max="6" width="9.5" style="4" customWidth="1"/>
    <col min="7" max="7" width="9.83203125" style="4" bestFit="1" customWidth="1"/>
    <col min="8" max="8" width="6.5" style="65" bestFit="1" customWidth="1"/>
    <col min="9" max="9" width="7.5" style="4" customWidth="1"/>
    <col min="10" max="10" width="9.5" style="17" hidden="1" customWidth="1"/>
    <col min="11" max="11" width="11.1640625" style="10" hidden="1" customWidth="1"/>
  </cols>
  <sheetData>
    <row r="1" spans="1:12" ht="17">
      <c r="B1" s="71" t="s">
        <v>15</v>
      </c>
      <c r="D1" s="52"/>
      <c r="E1" s="53"/>
      <c r="F1" s="54"/>
      <c r="G1" s="53"/>
      <c r="H1" s="55"/>
      <c r="I1" s="55"/>
      <c r="J1" s="18"/>
    </row>
    <row r="2" spans="1:12">
      <c r="D2" s="56">
        <v>9.2361111111111116E-2</v>
      </c>
      <c r="E2" s="53"/>
      <c r="F2" s="54"/>
      <c r="G2" s="53"/>
      <c r="H2" s="55"/>
      <c r="I2" s="55"/>
      <c r="J2" s="18"/>
    </row>
    <row r="3" spans="1:12" ht="27.75" customHeight="1">
      <c r="A3" s="22" t="s">
        <v>0</v>
      </c>
      <c r="B3" s="5" t="s">
        <v>1</v>
      </c>
      <c r="C3" s="5" t="s">
        <v>2</v>
      </c>
      <c r="D3" s="57" t="s">
        <v>3</v>
      </c>
      <c r="E3" s="58" t="s">
        <v>4</v>
      </c>
      <c r="F3" s="59" t="s">
        <v>5</v>
      </c>
      <c r="G3" s="66" t="s">
        <v>11</v>
      </c>
      <c r="H3" s="67" t="s">
        <v>10</v>
      </c>
      <c r="I3" s="67" t="s">
        <v>9</v>
      </c>
      <c r="J3" s="19" t="s">
        <v>6</v>
      </c>
      <c r="K3" s="11" t="s">
        <v>7</v>
      </c>
    </row>
    <row r="4" spans="1:12">
      <c r="D4" s="52"/>
      <c r="E4" s="53"/>
      <c r="F4" s="54"/>
      <c r="G4" s="53"/>
      <c r="H4" s="55"/>
      <c r="I4" s="55"/>
      <c r="J4" s="18"/>
      <c r="L4" s="14"/>
    </row>
    <row r="5" spans="1:12">
      <c r="A5" s="4">
        <v>331</v>
      </c>
      <c r="B5" t="str">
        <f>VLOOKUP($A5,[1]Sheet1!$A$3:$D$80,2,FALSE)</f>
        <v>Bil</v>
      </c>
      <c r="C5" t="str">
        <f>VLOOKUP($A5,[1]Sheet1!$A$3:$D$80,3,FALSE)</f>
        <v>D Smith</v>
      </c>
      <c r="D5" s="56">
        <v>0.11865740740740742</v>
      </c>
      <c r="E5" s="53">
        <f t="shared" ref="E5:E16" si="0">(+D5-$D$2)*24*60</f>
        <v>37.866666666666674</v>
      </c>
      <c r="F5" s="9">
        <v>0.92</v>
      </c>
      <c r="G5" s="53">
        <f t="shared" ref="G5" si="1">+F5*E5</f>
        <v>34.837333333333341</v>
      </c>
      <c r="H5" s="55">
        <f t="shared" ref="H5:H17" si="2">RANK(G5,$G$5:$G$27,1)</f>
        <v>2</v>
      </c>
      <c r="I5" s="55">
        <f t="shared" ref="I5:I17" si="3">RANK(E5,$E$5:$E$27,1)</f>
        <v>1</v>
      </c>
      <c r="J5" s="18">
        <f t="shared" ref="J5" si="4">+$G$5/E5</f>
        <v>0.92</v>
      </c>
      <c r="K5" s="10">
        <f>(+J5-VLOOKUP($A5,[1]Sheet1!$A$3:$O$80,6,FALSE))*0.1</f>
        <v>0</v>
      </c>
    </row>
    <row r="6" spans="1:12">
      <c r="A6" s="4">
        <v>101</v>
      </c>
      <c r="B6" t="str">
        <f>VLOOKUP($A6,[1]Sheet1!$A$3:$D$80,2,FALSE)</f>
        <v>Minty</v>
      </c>
      <c r="C6" t="str">
        <f>VLOOKUP($A6,[1]Sheet1!$A$3:$D$80,3,FALSE)</f>
        <v>H Atkinson</v>
      </c>
      <c r="D6" s="56">
        <v>0.11873842592592593</v>
      </c>
      <c r="E6" s="53">
        <f t="shared" si="0"/>
        <v>37.983333333333327</v>
      </c>
      <c r="F6" s="9">
        <v>0.92</v>
      </c>
      <c r="G6" s="53">
        <f t="shared" ref="G6:G16" si="5">+F6*E6</f>
        <v>34.944666666666663</v>
      </c>
      <c r="H6" s="55">
        <f t="shared" si="2"/>
        <v>3</v>
      </c>
      <c r="I6" s="55">
        <f t="shared" si="3"/>
        <v>2</v>
      </c>
      <c r="J6" s="18">
        <f t="shared" ref="J6:J16" si="6">+$G$5/E6</f>
        <v>0.91717419921018029</v>
      </c>
      <c r="K6" s="10">
        <f>(+J6-VLOOKUP($A6,[1]Sheet1!$A$3:$O$80,6,FALSE))*0.1</f>
        <v>-2.8258007898197547E-4</v>
      </c>
    </row>
    <row r="7" spans="1:12">
      <c r="A7" s="4">
        <v>29</v>
      </c>
      <c r="B7" t="str">
        <f>VLOOKUP($A7,[1]Sheet1!$A$3:$D$80,2,FALSE)</f>
        <v>Wild Child</v>
      </c>
      <c r="C7" t="str">
        <f>VLOOKUP($A7,[1]Sheet1!$A$3:$D$80,3,FALSE)</f>
        <v>T Bird</v>
      </c>
      <c r="D7" s="52">
        <v>0.11927083333333333</v>
      </c>
      <c r="E7" s="53">
        <f t="shared" si="0"/>
        <v>38.749999999999986</v>
      </c>
      <c r="F7" s="9">
        <v>0.88</v>
      </c>
      <c r="G7" s="53">
        <f t="shared" si="5"/>
        <v>34.099999999999987</v>
      </c>
      <c r="H7" s="55">
        <f t="shared" si="2"/>
        <v>1</v>
      </c>
      <c r="I7" s="55">
        <f t="shared" si="3"/>
        <v>3</v>
      </c>
      <c r="J7" s="18">
        <f t="shared" si="6"/>
        <v>0.89902795698924787</v>
      </c>
      <c r="K7" s="10">
        <f>(+J7-VLOOKUP($A7,[1]Sheet1!$A$3:$O$80,6,FALSE))*0.1</f>
        <v>1.9027956989247864E-3</v>
      </c>
    </row>
    <row r="8" spans="1:12">
      <c r="A8" s="4">
        <v>74</v>
      </c>
      <c r="B8" t="str">
        <f>VLOOKUP($A8,[1]Sheet1!$A$3:$D$80,2,FALSE)</f>
        <v>Limit</v>
      </c>
      <c r="C8" t="str">
        <f>VLOOKUP($A8,[1]Sheet1!$A$3:$D$80,3,FALSE)</f>
        <v>J Boraston</v>
      </c>
      <c r="D8" s="52">
        <v>0.11960648148148149</v>
      </c>
      <c r="E8" s="53">
        <f t="shared" si="0"/>
        <v>39.233333333333341</v>
      </c>
      <c r="F8" s="9">
        <v>0.9</v>
      </c>
      <c r="G8" s="53">
        <f t="shared" si="5"/>
        <v>35.310000000000009</v>
      </c>
      <c r="H8" s="55">
        <f t="shared" si="2"/>
        <v>4</v>
      </c>
      <c r="I8" s="55">
        <f t="shared" si="3"/>
        <v>4</v>
      </c>
      <c r="J8" s="18">
        <f t="shared" si="6"/>
        <v>0.88795242141036534</v>
      </c>
      <c r="K8" s="10">
        <f>(+J8-VLOOKUP($A8,[1]Sheet1!$A$3:$O$80,6,FALSE))*0.1</f>
        <v>-1.2047578589634679E-3</v>
      </c>
    </row>
    <row r="9" spans="1:12">
      <c r="A9" s="4">
        <v>152</v>
      </c>
      <c r="B9" t="str">
        <f>VLOOKUP($A9,[1]Sheet1!$A$3:$D$80,2,FALSE)</f>
        <v>Zonda</v>
      </c>
      <c r="C9" t="str">
        <f>VLOOKUP($A9,[1]Sheet1!$A$3:$D$80,3,FALSE)</f>
        <v>S Edwards</v>
      </c>
      <c r="D9" s="52">
        <v>0.12006944444444445</v>
      </c>
      <c r="E9" s="53">
        <f t="shared" si="0"/>
        <v>39.900000000000006</v>
      </c>
      <c r="F9" s="9">
        <v>0.9</v>
      </c>
      <c r="G9" s="53">
        <f t="shared" si="5"/>
        <v>35.910000000000004</v>
      </c>
      <c r="H9" s="55">
        <f t="shared" si="2"/>
        <v>8</v>
      </c>
      <c r="I9" s="55">
        <f t="shared" si="3"/>
        <v>5</v>
      </c>
      <c r="J9" s="18">
        <f t="shared" si="6"/>
        <v>0.87311612364243951</v>
      </c>
      <c r="K9" s="10">
        <f>(+J9-VLOOKUP($A9,[1]Sheet1!$A$3:$O$80,6,FALSE))*0.1</f>
        <v>-1.6883876357560502E-3</v>
      </c>
    </row>
    <row r="10" spans="1:12">
      <c r="A10" s="4">
        <v>525</v>
      </c>
      <c r="B10">
        <f>VLOOKUP($A10,[1]Sheet1!$A$3:$D$80,2,FALSE)</f>
        <v>0</v>
      </c>
      <c r="C10" t="str">
        <f>VLOOKUP($A10,[1]Sheet1!$A$3:$D$80,3,FALSE)</f>
        <v>C Hargraves</v>
      </c>
      <c r="D10" s="52">
        <v>0.12037037037037036</v>
      </c>
      <c r="E10" s="53">
        <f t="shared" si="0"/>
        <v>40.333333333333314</v>
      </c>
      <c r="F10" s="9">
        <v>0.91</v>
      </c>
      <c r="G10" s="53">
        <f t="shared" si="5"/>
        <v>36.703333333333319</v>
      </c>
      <c r="H10" s="55">
        <f t="shared" si="2"/>
        <v>9</v>
      </c>
      <c r="I10" s="55">
        <f t="shared" si="3"/>
        <v>6</v>
      </c>
      <c r="J10" s="18">
        <f t="shared" si="6"/>
        <v>0.86373553719008322</v>
      </c>
      <c r="K10" s="10">
        <f>(+J10-VLOOKUP($A10,[1]Sheet1!$A$3:$O$80,6,FALSE))*0.1</f>
        <v>-4.6264462809916806E-3</v>
      </c>
    </row>
    <row r="11" spans="1:12">
      <c r="A11" s="4">
        <v>107</v>
      </c>
      <c r="B11" t="str">
        <f>VLOOKUP($A11,[1]Sheet1!$A$3:$D$80,2,FALSE)</f>
        <v>By Golly</v>
      </c>
      <c r="C11" t="str">
        <f>VLOOKUP($A11,[1]Sheet1!$A$3:$D$80,3,FALSE)</f>
        <v>G Bird</v>
      </c>
      <c r="D11" s="52">
        <v>0.12065972222222222</v>
      </c>
      <c r="E11" s="53">
        <f t="shared" si="0"/>
        <v>40.749999999999993</v>
      </c>
      <c r="F11" s="9">
        <v>0.88</v>
      </c>
      <c r="G11" s="53">
        <f t="shared" si="5"/>
        <v>35.859999999999992</v>
      </c>
      <c r="H11" s="55">
        <f t="shared" si="2"/>
        <v>7</v>
      </c>
      <c r="I11" s="55">
        <f t="shared" si="3"/>
        <v>7</v>
      </c>
      <c r="J11" s="18">
        <f t="shared" si="6"/>
        <v>0.85490388548057294</v>
      </c>
      <c r="K11" s="10">
        <f>(+J11-VLOOKUP($A11,[1]Sheet1!$A$3:$O$80,6,FALSE))*0.1</f>
        <v>-2.509611451942706E-3</v>
      </c>
    </row>
    <row r="12" spans="1:12">
      <c r="A12" s="4">
        <v>322</v>
      </c>
      <c r="B12" t="str">
        <f>VLOOKUP($A12,[1]Sheet1!$A$3:$D$80,2,FALSE)</f>
        <v>Victoria</v>
      </c>
      <c r="C12" t="str">
        <f>VLOOKUP($A12,[1]Sheet1!$A$3:$D$80,3,FALSE)</f>
        <v>P Stokell</v>
      </c>
      <c r="D12" s="52">
        <v>0.12083333333333333</v>
      </c>
      <c r="E12" s="53">
        <f t="shared" si="0"/>
        <v>40.999999999999993</v>
      </c>
      <c r="F12" s="9">
        <v>0.87</v>
      </c>
      <c r="G12" s="53">
        <f t="shared" si="5"/>
        <v>35.669999999999995</v>
      </c>
      <c r="H12" s="55">
        <f t="shared" si="2"/>
        <v>6</v>
      </c>
      <c r="I12" s="55">
        <f t="shared" si="3"/>
        <v>8</v>
      </c>
      <c r="J12" s="18">
        <f t="shared" si="6"/>
        <v>0.84969105691056945</v>
      </c>
      <c r="K12" s="10">
        <f>(+J12-VLOOKUP($A12,[1]Sheet1!$A$3:$O$80,6,FALSE))*0.1</f>
        <v>-2.0308943089430544E-3</v>
      </c>
    </row>
    <row r="13" spans="1:12">
      <c r="A13" s="4">
        <v>521</v>
      </c>
      <c r="B13" t="str">
        <f>VLOOKUP($A13,[1]Sheet1!$A$3:$D$80,2,FALSE)</f>
        <v>Mistress Overdone</v>
      </c>
      <c r="C13" t="str">
        <f>VLOOKUP($A13,[1]Sheet1!$A$3:$D$80,3,FALSE)</f>
        <v>R Mackay</v>
      </c>
      <c r="D13" s="52">
        <v>0.12104166666666666</v>
      </c>
      <c r="E13" s="53">
        <f t="shared" si="0"/>
        <v>41.299999999999983</v>
      </c>
      <c r="F13" s="9">
        <v>0.86</v>
      </c>
      <c r="G13" s="53">
        <f t="shared" si="5"/>
        <v>35.517999999999986</v>
      </c>
      <c r="H13" s="55">
        <f t="shared" si="2"/>
        <v>5</v>
      </c>
      <c r="I13" s="55">
        <f t="shared" si="3"/>
        <v>9</v>
      </c>
      <c r="J13" s="18">
        <f t="shared" si="6"/>
        <v>0.84351896690879791</v>
      </c>
      <c r="K13" s="10">
        <f>(+J13-VLOOKUP($A13,[1]Sheet1!$A$3:$O$80,6,FALSE))*0.1</f>
        <v>-1.6481033091202081E-3</v>
      </c>
    </row>
    <row r="14" spans="1:12">
      <c r="A14" s="4">
        <v>39</v>
      </c>
      <c r="B14" t="str">
        <f>VLOOKUP($A14,[1]Sheet1!$A$3:$D$80,2,FALSE)</f>
        <v>Windbag II</v>
      </c>
      <c r="C14" t="str">
        <f>VLOOKUP($A14,[1]Sheet1!$A$3:$D$80,3,FALSE)</f>
        <v>D Pulley</v>
      </c>
      <c r="D14" s="52">
        <v>0.12280092592592594</v>
      </c>
      <c r="E14" s="53">
        <f t="shared" si="0"/>
        <v>43.833333333333343</v>
      </c>
      <c r="F14" s="9">
        <v>0.87</v>
      </c>
      <c r="G14" s="53">
        <f t="shared" si="5"/>
        <v>38.135000000000005</v>
      </c>
      <c r="H14" s="55">
        <f t="shared" si="2"/>
        <v>10</v>
      </c>
      <c r="I14" s="55">
        <f t="shared" si="3"/>
        <v>10</v>
      </c>
      <c r="J14" s="18">
        <f t="shared" si="6"/>
        <v>0.79476806083650187</v>
      </c>
      <c r="K14" s="10">
        <f>(+J14-VLOOKUP($A14,[1]Sheet1!$A$3:$O$80,6,FALSE))*0.1</f>
        <v>-7.5231939163498129E-3</v>
      </c>
    </row>
    <row r="15" spans="1:12">
      <c r="A15" s="4">
        <v>254</v>
      </c>
      <c r="B15" t="str">
        <f>VLOOKUP($A15,[1]Sheet1!$A$3:$D$80,2,FALSE)</f>
        <v>Wave Dancer</v>
      </c>
      <c r="C15" t="str">
        <f>VLOOKUP($A15,[1]Sheet1!$A$3:$D$80,3,FALSE)</f>
        <v>R Ineson</v>
      </c>
      <c r="D15" s="52">
        <v>0.12376157407407407</v>
      </c>
      <c r="E15" s="53">
        <f t="shared" si="0"/>
        <v>45.216666666666647</v>
      </c>
      <c r="F15" s="9">
        <v>0.89</v>
      </c>
      <c r="G15" s="53">
        <f t="shared" si="5"/>
        <v>40.242833333333316</v>
      </c>
      <c r="H15" s="55">
        <f t="shared" si="2"/>
        <v>12</v>
      </c>
      <c r="I15" s="55">
        <f t="shared" si="3"/>
        <v>11</v>
      </c>
      <c r="J15" s="18">
        <f t="shared" si="6"/>
        <v>0.77045337265020319</v>
      </c>
      <c r="K15" s="10">
        <f>(+J15-VLOOKUP($A15,[1]Sheet1!$A$3:$O$80,6,FALSE))*0.1</f>
        <v>-1.1954662734979683E-2</v>
      </c>
    </row>
    <row r="16" spans="1:12">
      <c r="A16" s="4">
        <v>256</v>
      </c>
      <c r="B16" t="str">
        <f>VLOOKUP($A16,[1]Sheet1!$A$3:$D$80,2,FALSE)</f>
        <v>Front Runner</v>
      </c>
      <c r="C16" t="str">
        <f>VLOOKUP($A16,[1]Sheet1!$A$3:$D$80,3,FALSE)</f>
        <v>D Le Page</v>
      </c>
      <c r="D16" s="52">
        <v>0.12512731481481482</v>
      </c>
      <c r="E16" s="53">
        <f t="shared" si="0"/>
        <v>47.18333333333333</v>
      </c>
      <c r="F16" s="9">
        <v>0.89</v>
      </c>
      <c r="G16" s="53">
        <f t="shared" si="5"/>
        <v>41.993166666666667</v>
      </c>
      <c r="H16" s="55">
        <f t="shared" si="2"/>
        <v>13</v>
      </c>
      <c r="I16" s="55">
        <f t="shared" si="3"/>
        <v>12</v>
      </c>
      <c r="J16" s="18">
        <f t="shared" si="6"/>
        <v>0.73833980925468057</v>
      </c>
      <c r="K16" s="10">
        <f>(+J16-VLOOKUP($A16,[1]Sheet1!$A$3:$O$80,6,FALSE))*0.1</f>
        <v>-1.5166019074531946E-2</v>
      </c>
    </row>
    <row r="17" spans="1:11">
      <c r="A17" s="4">
        <v>147</v>
      </c>
      <c r="B17" t="str">
        <f>VLOOKUP($A17,[1]Sheet1!$A$3:$D$80,2,FALSE)</f>
        <v>Zero</v>
      </c>
      <c r="C17" t="str">
        <f>VLOOKUP($A17,[1]Sheet1!$A$3:$D$80,3,FALSE)</f>
        <v>A Aitken</v>
      </c>
      <c r="D17" s="52">
        <v>0.12594907407407407</v>
      </c>
      <c r="E17" s="53">
        <f t="shared" ref="E17" si="7">(+D17-$D$2)*24*60</f>
        <v>48.36666666666666</v>
      </c>
      <c r="F17" s="9">
        <v>0.82</v>
      </c>
      <c r="G17" s="53">
        <f t="shared" ref="G17" si="8">+F17*E17</f>
        <v>39.660666666666657</v>
      </c>
      <c r="H17" s="55">
        <f t="shared" si="2"/>
        <v>11</v>
      </c>
      <c r="I17" s="55">
        <f t="shared" si="3"/>
        <v>13</v>
      </c>
      <c r="J17" s="18">
        <f t="shared" ref="J17:J19" si="9">+$G$5/E17</f>
        <v>0.72027567195037934</v>
      </c>
      <c r="K17" s="10">
        <f>(+J17-VLOOKUP($A17,[1]Sheet1!$A$3:$O$80,6,FALSE))*0.1</f>
        <v>-9.9724328049620621E-3</v>
      </c>
    </row>
    <row r="18" spans="1:11">
      <c r="A18" s="4">
        <v>252</v>
      </c>
      <c r="B18" t="str">
        <f>VLOOKUP($A18,[1]Sheet1!$A$3:$D$80,2,FALSE)</f>
        <v>Twilight</v>
      </c>
      <c r="C18" t="str">
        <f>VLOOKUP($A18,[1]Sheet1!$A$3:$D$80,3,FALSE)</f>
        <v>T Kite</v>
      </c>
      <c r="D18" s="56" t="s">
        <v>34</v>
      </c>
      <c r="E18" s="77" t="s">
        <v>34</v>
      </c>
      <c r="F18" s="9">
        <v>0.86</v>
      </c>
      <c r="G18" s="77" t="s">
        <v>34</v>
      </c>
      <c r="H18" s="78" t="s">
        <v>34</v>
      </c>
      <c r="I18" s="78" t="s">
        <v>34</v>
      </c>
      <c r="J18" s="18" t="e">
        <f t="shared" si="9"/>
        <v>#VALUE!</v>
      </c>
      <c r="K18" s="10" t="e">
        <f>(+J18-VLOOKUP($A18,[1]Sheet1!$A$3:$O$80,6,FALSE))*0.1</f>
        <v>#VALUE!</v>
      </c>
    </row>
    <row r="19" spans="1:11">
      <c r="A19" s="4">
        <v>307</v>
      </c>
      <c r="B19" t="str">
        <f>VLOOKUP($A19,[1]Sheet1!$A$3:$D$80,2,FALSE)</f>
        <v>Zephere</v>
      </c>
      <c r="C19" t="str">
        <f>VLOOKUP($A19,[1]Sheet1!$A$3:$D$80,3,FALSE)</f>
        <v>K Bridges</v>
      </c>
      <c r="D19" s="56" t="s">
        <v>34</v>
      </c>
      <c r="E19" s="77" t="s">
        <v>34</v>
      </c>
      <c r="F19" s="9">
        <v>0.78</v>
      </c>
      <c r="G19" s="77" t="s">
        <v>34</v>
      </c>
      <c r="H19" s="78" t="s">
        <v>34</v>
      </c>
      <c r="I19" s="78" t="s">
        <v>34</v>
      </c>
      <c r="J19" s="18" t="e">
        <f t="shared" si="9"/>
        <v>#VALUE!</v>
      </c>
      <c r="K19" s="10" t="e">
        <f>(+J19-VLOOKUP($A19,[1]Sheet1!$A$3:$O$80,6,FALSE))*0.1</f>
        <v>#VALUE!</v>
      </c>
    </row>
    <row r="20" spans="1:11">
      <c r="A20" s="4">
        <v>317</v>
      </c>
      <c r="B20" t="str">
        <f>VLOOKUP($A20,[1]Sheet1!$A$3:$D$80,2,FALSE)</f>
        <v>Jiffy</v>
      </c>
      <c r="C20" t="str">
        <f>VLOOKUP($A20,[1]Sheet1!$A$3:$D$80,3,FALSE)</f>
        <v>M Hay</v>
      </c>
      <c r="D20" s="56" t="s">
        <v>34</v>
      </c>
      <c r="E20" s="77" t="s">
        <v>34</v>
      </c>
      <c r="F20" s="9">
        <v>0.89</v>
      </c>
      <c r="G20" s="77" t="s">
        <v>34</v>
      </c>
      <c r="H20" s="78" t="s">
        <v>34</v>
      </c>
      <c r="I20" s="78" t="s">
        <v>34</v>
      </c>
      <c r="J20" s="18" t="e">
        <f t="shared" ref="J20:J23" si="10">+$G$5/E20</f>
        <v>#VALUE!</v>
      </c>
      <c r="K20" s="10" t="e">
        <f>(+J20-VLOOKUP($A20,[1]Sheet1!$A$3:$O$80,6,FALSE))*0.1</f>
        <v>#VALUE!</v>
      </c>
    </row>
    <row r="21" spans="1:11">
      <c r="A21" s="4">
        <v>85</v>
      </c>
      <c r="B21" t="str">
        <f>VLOOKUP($A21,[1]Sheet1!$A$3:$D$80,2,FALSE)</f>
        <v>Gamble</v>
      </c>
      <c r="C21" t="str">
        <f>VLOOKUP($A21,[1]Sheet1!$A$3:$D$80,3,FALSE)</f>
        <v>R Wenham</v>
      </c>
      <c r="D21" s="56" t="s">
        <v>34</v>
      </c>
      <c r="E21" s="77" t="s">
        <v>34</v>
      </c>
      <c r="F21" s="9">
        <v>0.88</v>
      </c>
      <c r="G21" s="77" t="s">
        <v>34</v>
      </c>
      <c r="H21" s="78" t="s">
        <v>34</v>
      </c>
      <c r="I21" s="78" t="s">
        <v>34</v>
      </c>
      <c r="J21" s="18" t="e">
        <f t="shared" si="10"/>
        <v>#VALUE!</v>
      </c>
      <c r="K21" s="10" t="e">
        <f>(+J21-VLOOKUP($A21,[1]Sheet1!$A$3:$O$80,6,FALSE))*0.1</f>
        <v>#VALUE!</v>
      </c>
    </row>
    <row r="22" spans="1:11">
      <c r="A22" s="4">
        <v>75</v>
      </c>
      <c r="B22" t="str">
        <f>VLOOKUP($A22,[1]Sheet1!$A$3:$D$80,2,FALSE)</f>
        <v>Cracklin Rosie</v>
      </c>
      <c r="C22" t="str">
        <f>VLOOKUP($A22,[1]Sheet1!$A$3:$D$80,3,FALSE)</f>
        <v>C Bridges</v>
      </c>
      <c r="D22" s="56" t="s">
        <v>34</v>
      </c>
      <c r="E22" s="77" t="s">
        <v>34</v>
      </c>
      <c r="F22" s="9">
        <v>0.86</v>
      </c>
      <c r="G22" s="77" t="s">
        <v>34</v>
      </c>
      <c r="H22" s="78" t="s">
        <v>34</v>
      </c>
      <c r="I22" s="78" t="s">
        <v>34</v>
      </c>
      <c r="J22" s="18" t="e">
        <f t="shared" si="10"/>
        <v>#VALUE!</v>
      </c>
      <c r="K22" s="10" t="e">
        <f>(+J22-VLOOKUP($A22,[1]Sheet1!$A$3:$O$80,6,FALSE))*0.1</f>
        <v>#VALUE!</v>
      </c>
    </row>
    <row r="23" spans="1:11">
      <c r="A23" s="4">
        <v>318</v>
      </c>
      <c r="B23" t="str">
        <f>VLOOKUP($A23,[1]Sheet1!$A$3:$D$80,2,FALSE)</f>
        <v>Rain Dog</v>
      </c>
      <c r="C23" t="str">
        <f>VLOOKUP($A23,[1]Sheet1!$A$3:$D$80,3,FALSE)</f>
        <v>T Park</v>
      </c>
      <c r="D23" s="56" t="s">
        <v>34</v>
      </c>
      <c r="E23" s="77" t="s">
        <v>34</v>
      </c>
      <c r="F23" s="9">
        <v>0.85</v>
      </c>
      <c r="G23" s="77" t="s">
        <v>34</v>
      </c>
      <c r="H23" s="78" t="s">
        <v>34</v>
      </c>
      <c r="I23" s="78" t="s">
        <v>34</v>
      </c>
      <c r="J23" s="18" t="e">
        <f t="shared" si="10"/>
        <v>#VALUE!</v>
      </c>
      <c r="K23" s="10" t="e">
        <f>(+J23-VLOOKUP($A23,[1]Sheet1!$A$3:$O$80,6,FALSE))*0.1</f>
        <v>#VALUE!</v>
      </c>
    </row>
    <row r="24" spans="1:11">
      <c r="F24" s="9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F21" sqref="F21"/>
    </sheetView>
  </sheetViews>
  <sheetFormatPr baseColWidth="10" defaultColWidth="8.83203125" defaultRowHeight="12" x14ac:dyDescent="0"/>
  <cols>
    <col min="1" max="1" width="8.83203125" style="4"/>
    <col min="2" max="2" width="16.5" bestFit="1" customWidth="1"/>
    <col min="3" max="3" width="11.1640625" bestFit="1" customWidth="1"/>
    <col min="4" max="4" width="11.5" style="4" bestFit="1" customWidth="1"/>
    <col min="5" max="5" width="8.83203125" style="4"/>
    <col min="6" max="6" width="9.5" style="4" customWidth="1"/>
    <col min="7" max="7" width="9.83203125" style="4" bestFit="1" customWidth="1"/>
    <col min="8" max="8" width="6.1640625" style="65" bestFit="1" customWidth="1"/>
    <col min="9" max="9" width="7.5" style="4" bestFit="1" customWidth="1"/>
    <col min="10" max="10" width="9.5" style="17" hidden="1" customWidth="1"/>
    <col min="11" max="11" width="11.1640625" style="10" hidden="1" customWidth="1"/>
  </cols>
  <sheetData>
    <row r="1" spans="1:13" ht="17">
      <c r="A1" s="1" t="s">
        <v>16</v>
      </c>
      <c r="D1" s="52"/>
      <c r="E1" s="53"/>
      <c r="F1" s="54"/>
      <c r="G1" s="53"/>
      <c r="H1" s="55"/>
      <c r="I1" s="55"/>
      <c r="J1" s="18"/>
    </row>
    <row r="2" spans="1:13">
      <c r="D2" s="56">
        <v>0.46180555555555558</v>
      </c>
      <c r="E2" s="53"/>
      <c r="F2" s="54"/>
      <c r="G2" s="53"/>
      <c r="H2" s="55"/>
      <c r="I2" s="55"/>
      <c r="J2" s="18"/>
    </row>
    <row r="3" spans="1:13" ht="27" customHeight="1">
      <c r="A3" s="22" t="s">
        <v>0</v>
      </c>
      <c r="B3" s="5" t="s">
        <v>1</v>
      </c>
      <c r="C3" s="5" t="s">
        <v>2</v>
      </c>
      <c r="D3" s="57" t="s">
        <v>3</v>
      </c>
      <c r="E3" s="58" t="s">
        <v>4</v>
      </c>
      <c r="F3" s="59" t="s">
        <v>5</v>
      </c>
      <c r="G3" s="58" t="s">
        <v>11</v>
      </c>
      <c r="H3" s="60" t="s">
        <v>8</v>
      </c>
      <c r="I3" s="60" t="s">
        <v>9</v>
      </c>
      <c r="J3" s="20" t="s">
        <v>6</v>
      </c>
      <c r="K3" s="11" t="s">
        <v>7</v>
      </c>
    </row>
    <row r="4" spans="1:13">
      <c r="D4" s="52"/>
      <c r="E4" s="53"/>
      <c r="F4" s="54"/>
      <c r="G4" s="53"/>
      <c r="H4" s="55"/>
      <c r="I4" s="55"/>
      <c r="J4" s="18"/>
      <c r="M4" s="14"/>
    </row>
    <row r="5" spans="1:13">
      <c r="A5" s="4">
        <v>331</v>
      </c>
      <c r="B5" t="str">
        <f>VLOOKUP($A5,[1]Sheet1!$A$3:$D$80,2,FALSE)</f>
        <v>Bil</v>
      </c>
      <c r="C5" t="str">
        <f>VLOOKUP($A5,[1]Sheet1!$A$3:$D$80,3,FALSE)</f>
        <v>D Smith</v>
      </c>
      <c r="D5" s="52">
        <v>0.49884259259259256</v>
      </c>
      <c r="E5" s="53">
        <f t="shared" ref="E5" si="0">(+D5-$D$2)*24*60</f>
        <v>53.33333333333325</v>
      </c>
      <c r="F5" s="9">
        <v>0.92</v>
      </c>
      <c r="G5" s="53">
        <f>+F5*E5</f>
        <v>49.066666666666592</v>
      </c>
      <c r="H5" s="55">
        <f t="shared" ref="H5" si="1">RANK(G5,$G$5:$G$20,1)</f>
        <v>7</v>
      </c>
      <c r="I5" s="55">
        <f t="shared" ref="I5" si="2">RANK(E5,$E$5:$E$20,1)</f>
        <v>3</v>
      </c>
      <c r="J5" s="18">
        <f t="shared" ref="J5" si="3">+$G$5/E5</f>
        <v>0.92</v>
      </c>
      <c r="K5" s="10">
        <f>(+J5-VLOOKUP($A5,[1]Sheet1!$A$3:$O$80,6,FALSE))*0.1</f>
        <v>0</v>
      </c>
    </row>
    <row r="6" spans="1:13">
      <c r="A6" s="4">
        <v>101</v>
      </c>
      <c r="B6" t="str">
        <f>VLOOKUP($A6,[1]Sheet1!$A$3:$D$80,2,FALSE)</f>
        <v>Minty</v>
      </c>
      <c r="C6" t="str">
        <f>VLOOKUP($A6,[1]Sheet1!$A$3:$D$80,3,FALSE)</f>
        <v>H Atkinson</v>
      </c>
      <c r="D6" s="52">
        <v>0.49854166666666666</v>
      </c>
      <c r="E6" s="53">
        <f t="shared" ref="E6:E20" si="4">(+D6-$D$2)*24*60</f>
        <v>52.899999999999956</v>
      </c>
      <c r="F6" s="9">
        <v>0.92</v>
      </c>
      <c r="G6" s="53">
        <f t="shared" ref="G6:G20" si="5">+F6*E6</f>
        <v>48.667999999999964</v>
      </c>
      <c r="H6" s="55">
        <f t="shared" ref="H6:H20" si="6">RANK(G6,$G$5:$G$20,1)</f>
        <v>5</v>
      </c>
      <c r="I6" s="55">
        <f t="shared" ref="I6:I20" si="7">RANK(E6,$E$5:$E$20,1)</f>
        <v>1</v>
      </c>
      <c r="J6" s="18">
        <f t="shared" ref="J6:J21" si="8">+$G$5/E6</f>
        <v>0.92753623188405732</v>
      </c>
      <c r="K6" s="10">
        <f>(+J6-VLOOKUP($A6,[1]Sheet1!$A$3:$O$80,6,FALSE))*0.1</f>
        <v>7.5362318840572768E-4</v>
      </c>
    </row>
    <row r="7" spans="1:13">
      <c r="A7" s="4">
        <v>254</v>
      </c>
      <c r="B7" t="str">
        <f>VLOOKUP($A7,[1]Sheet1!$A$3:$D$80,2,FALSE)</f>
        <v>Wave Dancer</v>
      </c>
      <c r="C7" t="str">
        <f>VLOOKUP($A7,[1]Sheet1!$A$3:$D$80,3,FALSE)</f>
        <v>R Ineson</v>
      </c>
      <c r="D7" s="52">
        <v>0.49883101851851852</v>
      </c>
      <c r="E7" s="53">
        <f t="shared" si="4"/>
        <v>53.316666666666634</v>
      </c>
      <c r="F7" s="9">
        <v>0.89</v>
      </c>
      <c r="G7" s="53">
        <f t="shared" si="5"/>
        <v>47.451833333333305</v>
      </c>
      <c r="H7" s="55">
        <f t="shared" si="6"/>
        <v>2</v>
      </c>
      <c r="I7" s="55">
        <f t="shared" si="7"/>
        <v>2</v>
      </c>
      <c r="J7" s="18">
        <f t="shared" si="8"/>
        <v>0.92028758987183412</v>
      </c>
      <c r="K7" s="10">
        <f>(+J7-VLOOKUP($A7,[1]Sheet1!$A$3:$O$80,6,FALSE))*0.1</f>
        <v>3.0287589871834109E-3</v>
      </c>
    </row>
    <row r="8" spans="1:13">
      <c r="A8" s="4">
        <v>525</v>
      </c>
      <c r="B8">
        <f>VLOOKUP($A8,[1]Sheet1!$A$3:$D$80,2,FALSE)</f>
        <v>0</v>
      </c>
      <c r="C8" t="str">
        <f>VLOOKUP($A8,[1]Sheet1!$A$3:$D$80,3,FALSE)</f>
        <v>C Hargraves</v>
      </c>
      <c r="D8" s="52">
        <v>0.49906249999999996</v>
      </c>
      <c r="E8" s="53">
        <f t="shared" si="4"/>
        <v>53.649999999999913</v>
      </c>
      <c r="F8" s="9">
        <v>0.91</v>
      </c>
      <c r="G8" s="53">
        <f t="shared" si="5"/>
        <v>48.821499999999922</v>
      </c>
      <c r="H8" s="55">
        <f t="shared" si="6"/>
        <v>6</v>
      </c>
      <c r="I8" s="55">
        <f t="shared" si="7"/>
        <v>4</v>
      </c>
      <c r="J8" s="18">
        <f t="shared" si="8"/>
        <v>0.91456974215594911</v>
      </c>
      <c r="K8" s="10">
        <f>(+J8-VLOOKUP($A8,[1]Sheet1!$A$3:$O$80,6,FALSE))*0.1</f>
        <v>4.5697421559490751E-4</v>
      </c>
    </row>
    <row r="9" spans="1:13">
      <c r="A9" s="4">
        <v>256</v>
      </c>
      <c r="B9" t="str">
        <f>VLOOKUP($A9,[1]Sheet1!$A$3:$D$80,2,FALSE)</f>
        <v>Front Runner</v>
      </c>
      <c r="C9" t="str">
        <f>VLOOKUP($A9,[1]Sheet1!$A$3:$D$80,3,FALSE)</f>
        <v>D Le Page</v>
      </c>
      <c r="D9" s="52">
        <v>0.49927083333333333</v>
      </c>
      <c r="E9" s="53">
        <f t="shared" si="4"/>
        <v>53.94999999999996</v>
      </c>
      <c r="F9" s="9">
        <v>0.89</v>
      </c>
      <c r="G9" s="53">
        <f t="shared" si="5"/>
        <v>48.015499999999967</v>
      </c>
      <c r="H9" s="55">
        <f t="shared" si="6"/>
        <v>3</v>
      </c>
      <c r="I9" s="55">
        <f t="shared" si="7"/>
        <v>5</v>
      </c>
      <c r="J9" s="18">
        <f t="shared" si="8"/>
        <v>0.90948409020698107</v>
      </c>
      <c r="K9" s="10">
        <f>(+J9-VLOOKUP($A9,[1]Sheet1!$A$3:$O$80,6,FALSE))*0.1</f>
        <v>1.9484090206981055E-3</v>
      </c>
    </row>
    <row r="10" spans="1:13">
      <c r="A10" s="4">
        <v>521</v>
      </c>
      <c r="B10" t="str">
        <f>VLOOKUP($A10,[1]Sheet1!$A$3:$D$80,2,FALSE)</f>
        <v>Mistress Overdone</v>
      </c>
      <c r="C10" t="str">
        <f>VLOOKUP($A10,[1]Sheet1!$A$3:$D$80,3,FALSE)</f>
        <v>R Mackay</v>
      </c>
      <c r="D10" s="52">
        <v>0.49934027777777779</v>
      </c>
      <c r="E10" s="53">
        <f t="shared" si="4"/>
        <v>54.049999999999976</v>
      </c>
      <c r="F10" s="9">
        <v>0.86</v>
      </c>
      <c r="G10" s="53">
        <f t="shared" si="5"/>
        <v>46.482999999999976</v>
      </c>
      <c r="H10" s="55">
        <f t="shared" si="6"/>
        <v>1</v>
      </c>
      <c r="I10" s="55">
        <f t="shared" si="7"/>
        <v>6</v>
      </c>
      <c r="J10" s="18">
        <f t="shared" si="8"/>
        <v>0.90780141843971529</v>
      </c>
      <c r="K10" s="10">
        <f>(+J10-VLOOKUP($A10,[1]Sheet1!$A$3:$O$80,6,FALSE))*0.1</f>
        <v>4.7801418439715306E-3</v>
      </c>
    </row>
    <row r="11" spans="1:13">
      <c r="A11" s="4">
        <v>317</v>
      </c>
      <c r="B11" t="str">
        <f>VLOOKUP($A11,[1]Sheet1!$A$3:$D$80,2,FALSE)</f>
        <v>Jiffy</v>
      </c>
      <c r="C11" t="str">
        <f>VLOOKUP($A11,[1]Sheet1!$A$3:$D$80,3,FALSE)</f>
        <v>M Hay</v>
      </c>
      <c r="D11" s="52">
        <v>0.50034722222222217</v>
      </c>
      <c r="E11" s="53">
        <f t="shared" si="4"/>
        <v>55.499999999999886</v>
      </c>
      <c r="F11" s="9">
        <v>0.89</v>
      </c>
      <c r="G11" s="53">
        <f t="shared" si="5"/>
        <v>49.394999999999897</v>
      </c>
      <c r="H11" s="55">
        <f t="shared" si="6"/>
        <v>8</v>
      </c>
      <c r="I11" s="55">
        <f t="shared" si="7"/>
        <v>7</v>
      </c>
      <c r="J11" s="18">
        <f t="shared" si="8"/>
        <v>0.88408408408408456</v>
      </c>
      <c r="K11" s="10">
        <f>(+J11-VLOOKUP($A11,[1]Sheet1!$A$3:$O$80,6,FALSE))*0.1</f>
        <v>-5.9159159159154488E-4</v>
      </c>
    </row>
    <row r="12" spans="1:13">
      <c r="A12" s="4">
        <v>322</v>
      </c>
      <c r="B12" t="str">
        <f>VLOOKUP($A12,[1]Sheet1!$A$3:$D$80,2,FALSE)</f>
        <v>Victoria</v>
      </c>
      <c r="C12" t="str">
        <f>VLOOKUP($A12,[1]Sheet1!$A$3:$D$80,3,FALSE)</f>
        <v>P Stokell</v>
      </c>
      <c r="D12" s="52">
        <v>0.5003819444444445</v>
      </c>
      <c r="E12" s="53">
        <f t="shared" si="4"/>
        <v>55.550000000000054</v>
      </c>
      <c r="F12" s="9">
        <v>0.87</v>
      </c>
      <c r="G12" s="53">
        <f t="shared" si="5"/>
        <v>48.328500000000048</v>
      </c>
      <c r="H12" s="55">
        <f t="shared" si="6"/>
        <v>4</v>
      </c>
      <c r="I12" s="55">
        <f t="shared" si="7"/>
        <v>8</v>
      </c>
      <c r="J12" s="18">
        <f t="shared" si="8"/>
        <v>0.88328832883288111</v>
      </c>
      <c r="K12" s="10">
        <f>(+J12-VLOOKUP($A12,[1]Sheet1!$A$3:$O$80,6,FALSE))*0.1</f>
        <v>1.3288328832881113E-3</v>
      </c>
    </row>
    <row r="13" spans="1:13">
      <c r="A13" s="4">
        <v>29</v>
      </c>
      <c r="B13" t="str">
        <f>VLOOKUP($A13,[1]Sheet1!$A$3:$D$80,2,FALSE)</f>
        <v>Wild Child</v>
      </c>
      <c r="C13" t="str">
        <f>VLOOKUP($A13,[1]Sheet1!$A$3:$D$80,3,FALSE)</f>
        <v>T Bird</v>
      </c>
      <c r="D13" s="52">
        <v>0.50097222222222226</v>
      </c>
      <c r="E13" s="53">
        <f t="shared" si="4"/>
        <v>56.40000000000002</v>
      </c>
      <c r="F13" s="9">
        <v>0.88</v>
      </c>
      <c r="G13" s="53">
        <f t="shared" si="5"/>
        <v>49.632000000000019</v>
      </c>
      <c r="H13" s="55">
        <f t="shared" si="6"/>
        <v>9</v>
      </c>
      <c r="I13" s="55">
        <f t="shared" si="7"/>
        <v>9</v>
      </c>
      <c r="J13" s="18">
        <f t="shared" si="8"/>
        <v>0.86997635933805983</v>
      </c>
      <c r="K13" s="10">
        <f>(+J13-VLOOKUP($A13,[1]Sheet1!$A$3:$O$80,6,FALSE))*0.1</f>
        <v>-1.002364066194017E-3</v>
      </c>
    </row>
    <row r="14" spans="1:13">
      <c r="A14" s="4">
        <v>152</v>
      </c>
      <c r="B14" t="str">
        <f>VLOOKUP($A14,[1]Sheet1!$A$3:$D$80,2,FALSE)</f>
        <v>Zonda</v>
      </c>
      <c r="C14" t="str">
        <f>VLOOKUP($A14,[1]Sheet1!$A$3:$D$80,3,FALSE)</f>
        <v>S Edwards</v>
      </c>
      <c r="D14" s="52">
        <v>0.50171296296296297</v>
      </c>
      <c r="E14" s="53">
        <f t="shared" si="4"/>
        <v>57.46666666666664</v>
      </c>
      <c r="F14" s="9">
        <v>0.9</v>
      </c>
      <c r="G14" s="53">
        <f t="shared" si="5"/>
        <v>51.719999999999978</v>
      </c>
      <c r="H14" s="55">
        <f t="shared" si="6"/>
        <v>10</v>
      </c>
      <c r="I14" s="55">
        <f t="shared" si="7"/>
        <v>10</v>
      </c>
      <c r="J14" s="18">
        <f t="shared" si="8"/>
        <v>0.85382830626450024</v>
      </c>
      <c r="K14" s="10">
        <f>(+J14-VLOOKUP($A14,[1]Sheet1!$A$3:$O$80,6,FALSE))*0.1</f>
        <v>-3.6171693735499778E-3</v>
      </c>
    </row>
    <row r="15" spans="1:13">
      <c r="A15" s="4">
        <v>74</v>
      </c>
      <c r="B15" t="str">
        <f>VLOOKUP($A15,[1]Sheet1!$A$3:$D$80,2,FALSE)</f>
        <v>Limit</v>
      </c>
      <c r="C15" t="str">
        <f>VLOOKUP($A15,[1]Sheet1!$A$3:$D$80,3,FALSE)</f>
        <v>J Boraston</v>
      </c>
      <c r="D15" s="52">
        <v>0.50517361111111114</v>
      </c>
      <c r="E15" s="53">
        <f t="shared" si="4"/>
        <v>62.45000000000001</v>
      </c>
      <c r="F15" s="9">
        <v>0.9</v>
      </c>
      <c r="G15" s="53">
        <f t="shared" si="5"/>
        <v>56.205000000000013</v>
      </c>
      <c r="H15" s="55">
        <f t="shared" si="6"/>
        <v>15</v>
      </c>
      <c r="I15" s="55">
        <f t="shared" si="7"/>
        <v>11</v>
      </c>
      <c r="J15" s="18">
        <f t="shared" si="8"/>
        <v>0.78569522284494131</v>
      </c>
      <c r="K15" s="10">
        <f>(+J15-VLOOKUP($A15,[1]Sheet1!$A$3:$O$80,6,FALSE))*0.1</f>
        <v>-1.1430477715505871E-2</v>
      </c>
    </row>
    <row r="16" spans="1:13">
      <c r="A16" s="4">
        <v>107</v>
      </c>
      <c r="B16" t="str">
        <f>VLOOKUP($A16,[1]Sheet1!$A$3:$D$80,2,FALSE)</f>
        <v>By Golly</v>
      </c>
      <c r="C16" t="str">
        <f>VLOOKUP($A16,[1]Sheet1!$A$3:$D$80,3,FALSE)</f>
        <v>G Bird</v>
      </c>
      <c r="D16" s="52">
        <v>0.50575231481481475</v>
      </c>
      <c r="E16" s="53">
        <f t="shared" si="4"/>
        <v>63.283333333333204</v>
      </c>
      <c r="F16" s="9">
        <v>0.88</v>
      </c>
      <c r="G16" s="53">
        <f t="shared" si="5"/>
        <v>55.689333333333217</v>
      </c>
      <c r="H16" s="55">
        <f t="shared" si="6"/>
        <v>14</v>
      </c>
      <c r="I16" s="55">
        <f t="shared" si="7"/>
        <v>12</v>
      </c>
      <c r="J16" s="18">
        <f t="shared" si="8"/>
        <v>0.7753489597050307</v>
      </c>
      <c r="K16" s="10">
        <f>(+J16-VLOOKUP($A16,[1]Sheet1!$A$3:$O$80,6,FALSE))*0.1</f>
        <v>-1.046510402949693E-2</v>
      </c>
    </row>
    <row r="17" spans="1:11">
      <c r="A17" s="4">
        <v>252</v>
      </c>
      <c r="B17" t="str">
        <f>VLOOKUP($A17,[1]Sheet1!$A$3:$D$80,2,FALSE)</f>
        <v>Twilight</v>
      </c>
      <c r="C17" t="str">
        <f>VLOOKUP($A17,[1]Sheet1!$A$3:$D$80,3,FALSE)</f>
        <v>T Kite</v>
      </c>
      <c r="D17" s="52">
        <v>0.50616898148148148</v>
      </c>
      <c r="E17" s="53">
        <f t="shared" si="4"/>
        <v>63.883333333333297</v>
      </c>
      <c r="F17" s="9">
        <v>0.86</v>
      </c>
      <c r="G17" s="53">
        <f t="shared" si="5"/>
        <v>54.939666666666632</v>
      </c>
      <c r="H17" s="55">
        <f t="shared" si="6"/>
        <v>12</v>
      </c>
      <c r="I17" s="55">
        <f t="shared" si="7"/>
        <v>13</v>
      </c>
      <c r="J17" s="18">
        <f t="shared" si="8"/>
        <v>0.76806678841638332</v>
      </c>
      <c r="K17" s="10">
        <f>(+J17-VLOOKUP($A17,[1]Sheet1!$A$3:$O$80,6,FALSE))*0.1</f>
        <v>-9.1933211583616666E-3</v>
      </c>
    </row>
    <row r="18" spans="1:11">
      <c r="A18" s="4">
        <v>39</v>
      </c>
      <c r="B18" t="str">
        <f>VLOOKUP($A18,[1]Sheet1!$A$3:$D$80,2,FALSE)</f>
        <v>Windbag II</v>
      </c>
      <c r="C18" t="str">
        <f>VLOOKUP($A18,[1]Sheet1!$A$3:$D$80,3,FALSE)</f>
        <v>D Pulley</v>
      </c>
      <c r="D18" s="52">
        <v>0.50637731481481485</v>
      </c>
      <c r="E18" s="53">
        <f t="shared" si="4"/>
        <v>64.183333333333351</v>
      </c>
      <c r="F18" s="9">
        <v>0.86</v>
      </c>
      <c r="G18" s="53">
        <f t="shared" si="5"/>
        <v>55.197666666666684</v>
      </c>
      <c r="H18" s="55">
        <f t="shared" si="6"/>
        <v>13</v>
      </c>
      <c r="I18" s="55">
        <f t="shared" si="7"/>
        <v>14</v>
      </c>
      <c r="J18" s="18">
        <f t="shared" si="8"/>
        <v>0.76447675928330161</v>
      </c>
      <c r="K18" s="10">
        <f>(+J18-VLOOKUP($A18,[1]Sheet1!$A$3:$O$80,6,FALSE))*0.1</f>
        <v>-1.0552324071669839E-2</v>
      </c>
    </row>
    <row r="19" spans="1:11">
      <c r="A19" s="4">
        <v>75</v>
      </c>
      <c r="B19" t="str">
        <f>VLOOKUP($A19,[1]Sheet1!$A$3:$D$80,2,FALSE)</f>
        <v>Cracklin Rosie</v>
      </c>
      <c r="C19" t="str">
        <f>VLOOKUP($A19,[1]Sheet1!$A$3:$D$80,3,FALSE)</f>
        <v>C Bridges</v>
      </c>
      <c r="D19" s="52">
        <v>0.5076504629629629</v>
      </c>
      <c r="E19" s="53">
        <f t="shared" si="4"/>
        <v>66.016666666666538</v>
      </c>
      <c r="F19" s="9">
        <v>0.86</v>
      </c>
      <c r="G19" s="53">
        <f t="shared" si="5"/>
        <v>56.774333333333225</v>
      </c>
      <c r="H19" s="55">
        <f t="shared" si="6"/>
        <v>16</v>
      </c>
      <c r="I19" s="55">
        <f t="shared" si="7"/>
        <v>15</v>
      </c>
      <c r="J19" s="18">
        <f t="shared" si="8"/>
        <v>0.74324665488513031</v>
      </c>
      <c r="K19" s="10">
        <f>(+J19-VLOOKUP($A19,[1]Sheet1!$A$3:$O$80,6,FALSE))*0.1</f>
        <v>-1.1675334511486968E-2</v>
      </c>
    </row>
    <row r="20" spans="1:11">
      <c r="A20" s="4">
        <v>307</v>
      </c>
      <c r="B20" t="str">
        <f>VLOOKUP($A20,[1]Sheet1!$A$3:$D$80,2,FALSE)</f>
        <v>Zephere</v>
      </c>
      <c r="C20" t="str">
        <f>VLOOKUP($A20,[1]Sheet1!$A$3:$D$80,3,FALSE)</f>
        <v>K Bridges</v>
      </c>
      <c r="D20" s="52">
        <v>0.50828703703703704</v>
      </c>
      <c r="E20" s="53">
        <f t="shared" si="4"/>
        <v>66.933333333333294</v>
      </c>
      <c r="F20" s="9">
        <v>0.78</v>
      </c>
      <c r="G20" s="53">
        <f t="shared" si="5"/>
        <v>52.20799999999997</v>
      </c>
      <c r="H20" s="55">
        <f t="shared" si="6"/>
        <v>11</v>
      </c>
      <c r="I20" s="55">
        <f t="shared" si="7"/>
        <v>16</v>
      </c>
      <c r="J20" s="18">
        <f t="shared" si="8"/>
        <v>0.73306772908366469</v>
      </c>
      <c r="K20" s="10">
        <f>(+J20-VLOOKUP($A20,[1]Sheet1!$A$3:$O$80,6,FALSE))*0.1</f>
        <v>-5.6932270916335353E-3</v>
      </c>
    </row>
    <row r="21" spans="1:11">
      <c r="A21" s="4">
        <v>147</v>
      </c>
      <c r="B21" t="str">
        <f>VLOOKUP($A21,[1]Sheet1!$A$3:$D$80,2,FALSE)</f>
        <v>Zero</v>
      </c>
      <c r="C21" t="str">
        <f>VLOOKUP($A21,[1]Sheet1!$A$3:$D$80,3,FALSE)</f>
        <v>A Aitken</v>
      </c>
      <c r="D21" s="56" t="s">
        <v>34</v>
      </c>
      <c r="E21" s="77" t="s">
        <v>34</v>
      </c>
      <c r="F21" s="9">
        <v>0.82</v>
      </c>
      <c r="G21" s="77" t="s">
        <v>34</v>
      </c>
      <c r="H21" s="78" t="s">
        <v>34</v>
      </c>
      <c r="I21" s="78" t="s">
        <v>34</v>
      </c>
      <c r="J21" s="18" t="e">
        <f t="shared" si="8"/>
        <v>#VALUE!</v>
      </c>
      <c r="K21" s="10" t="e">
        <f>(+J21-VLOOKUP($A21,[1]Sheet1!$A$3:$O$80,6,FALSE))*0.1</f>
        <v>#VALUE!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5" sqref="F5:F21"/>
    </sheetView>
  </sheetViews>
  <sheetFormatPr baseColWidth="10" defaultColWidth="8.83203125" defaultRowHeight="12" x14ac:dyDescent="0"/>
  <cols>
    <col min="1" max="1" width="8.83203125" style="4"/>
    <col min="2" max="2" width="16.5" bestFit="1" customWidth="1"/>
    <col min="3" max="3" width="11.33203125" bestFit="1" customWidth="1"/>
    <col min="4" max="4" width="11.5" bestFit="1" customWidth="1"/>
    <col min="6" max="6" width="9.5" style="3" customWidth="1"/>
    <col min="7" max="7" width="9.83203125" bestFit="1" customWidth="1"/>
    <col min="8" max="8" width="6.1640625" style="16" bestFit="1" customWidth="1"/>
    <col min="9" max="9" width="8.5" bestFit="1" customWidth="1"/>
    <col min="10" max="10" width="9.5" style="17" hidden="1" customWidth="1"/>
    <col min="11" max="11" width="11.1640625" style="10" hidden="1" customWidth="1"/>
  </cols>
  <sheetData>
    <row r="1" spans="1:13" ht="17">
      <c r="A1" s="1" t="s">
        <v>17</v>
      </c>
      <c r="D1" s="2"/>
      <c r="E1" s="3"/>
      <c r="F1" s="68"/>
      <c r="G1" s="3"/>
      <c r="H1" s="15"/>
      <c r="I1" s="15"/>
      <c r="J1" s="18"/>
    </row>
    <row r="2" spans="1:13">
      <c r="D2" s="13">
        <v>2.4305555555555556E-2</v>
      </c>
      <c r="E2" s="3"/>
      <c r="F2" s="68"/>
      <c r="G2" s="3"/>
      <c r="H2" s="15"/>
      <c r="I2" s="15"/>
      <c r="J2" s="18"/>
    </row>
    <row r="3" spans="1:13" ht="27" customHeight="1">
      <c r="A3" s="22" t="s">
        <v>12</v>
      </c>
      <c r="B3" s="5" t="s">
        <v>1</v>
      </c>
      <c r="C3" s="5" t="s">
        <v>2</v>
      </c>
      <c r="D3" s="6" t="s">
        <v>3</v>
      </c>
      <c r="E3" s="7" t="s">
        <v>4</v>
      </c>
      <c r="F3" s="69" t="s">
        <v>5</v>
      </c>
      <c r="G3" s="7" t="s">
        <v>11</v>
      </c>
      <c r="H3" s="8" t="s">
        <v>8</v>
      </c>
      <c r="I3" s="8" t="s">
        <v>9</v>
      </c>
      <c r="J3" s="20" t="s">
        <v>6</v>
      </c>
      <c r="K3" s="11" t="s">
        <v>7</v>
      </c>
    </row>
    <row r="4" spans="1:13">
      <c r="D4" s="2"/>
      <c r="E4" s="3"/>
      <c r="F4" s="68"/>
      <c r="G4" s="3"/>
      <c r="H4" s="15"/>
      <c r="I4" s="15"/>
      <c r="J4" s="18"/>
      <c r="M4" s="14"/>
    </row>
    <row r="5" spans="1:13">
      <c r="A5" s="4">
        <v>331</v>
      </c>
      <c r="B5" t="str">
        <f>VLOOKUP($A5,[1]Sheet1!$A$3:$D$80,2,FALSE)</f>
        <v>Bil</v>
      </c>
      <c r="C5" t="str">
        <f>VLOOKUP($A5,[1]Sheet1!$A$3:$D$80,3,FALSE)</f>
        <v>D Smith</v>
      </c>
      <c r="D5" s="2">
        <v>4.4872685185185189E-2</v>
      </c>
      <c r="E5" s="53">
        <f t="shared" ref="E5" si="0">(+D5-$D$2)*24*60</f>
        <v>29.616666666666674</v>
      </c>
      <c r="F5" s="9">
        <v>0.92</v>
      </c>
      <c r="G5" s="3">
        <f>+F5*E5</f>
        <v>27.247333333333341</v>
      </c>
      <c r="H5" s="15">
        <f t="shared" ref="H5" si="1">RANK(G5,$G$5:$G$27,1)</f>
        <v>10</v>
      </c>
      <c r="I5" s="15">
        <f t="shared" ref="I5" si="2">RANK(E5,$E$5:$E$27,1)</f>
        <v>2</v>
      </c>
      <c r="J5" s="18">
        <f t="shared" ref="J5" si="3">+$G$5/E5</f>
        <v>0.92</v>
      </c>
      <c r="K5" s="10">
        <f>(+J5-VLOOKUP($A5,[1]Sheet1!$A$3:$O$80,6,FALSE))*0.1</f>
        <v>0</v>
      </c>
    </row>
    <row r="6" spans="1:13">
      <c r="A6" s="4">
        <v>256</v>
      </c>
      <c r="B6" t="str">
        <f>VLOOKUP($A6,[1]Sheet1!$A$3:$D$80,2,FALSE)</f>
        <v>Front Runner</v>
      </c>
      <c r="C6" t="str">
        <f>VLOOKUP($A6,[1]Sheet1!$A$3:$D$80,3,FALSE)</f>
        <v>D Le Page</v>
      </c>
      <c r="D6" s="2">
        <v>4.4652777777777784E-2</v>
      </c>
      <c r="E6" s="53">
        <f t="shared" ref="E6:E21" si="4">(+D6-$D$2)*24*60</f>
        <v>29.300000000000011</v>
      </c>
      <c r="F6" s="9">
        <v>0.89</v>
      </c>
      <c r="G6" s="3">
        <f t="shared" ref="G6:G21" si="5">+F6*E6</f>
        <v>26.077000000000009</v>
      </c>
      <c r="H6" s="15">
        <f t="shared" ref="H6:H21" si="6">RANK(G6,$G$5:$G$27,1)</f>
        <v>3</v>
      </c>
      <c r="I6" s="15">
        <f t="shared" ref="I6:I21" si="7">RANK(E6,$E$5:$E$27,1)</f>
        <v>1</v>
      </c>
      <c r="J6" s="18">
        <f t="shared" ref="J6:J21" si="8">+$G$5/E6</f>
        <v>0.929943117178612</v>
      </c>
      <c r="K6" s="10">
        <f>(+J6-VLOOKUP($A6,[1]Sheet1!$A$3:$O$80,6,FALSE))*0.1</f>
        <v>3.9943117178611988E-3</v>
      </c>
    </row>
    <row r="7" spans="1:13">
      <c r="A7" s="4">
        <v>152</v>
      </c>
      <c r="B7" t="str">
        <f>VLOOKUP($A7,[1]Sheet1!$A$3:$D$80,2,FALSE)</f>
        <v>Zonda</v>
      </c>
      <c r="C7" t="str">
        <f>VLOOKUP($A7,[1]Sheet1!$A$3:$D$80,3,FALSE)</f>
        <v>S Edwards</v>
      </c>
      <c r="D7" s="2">
        <v>4.4953703703703697E-2</v>
      </c>
      <c r="E7" s="53">
        <f t="shared" si="4"/>
        <v>29.733333333333324</v>
      </c>
      <c r="F7" s="9">
        <v>0.9</v>
      </c>
      <c r="G7" s="3">
        <f t="shared" si="5"/>
        <v>26.759999999999991</v>
      </c>
      <c r="H7" s="15">
        <f t="shared" si="6"/>
        <v>7</v>
      </c>
      <c r="I7" s="15">
        <f t="shared" si="7"/>
        <v>3</v>
      </c>
      <c r="J7" s="18">
        <f t="shared" si="8"/>
        <v>0.91639013452914853</v>
      </c>
      <c r="K7" s="10">
        <f>(+J7-VLOOKUP($A7,[1]Sheet1!$A$3:$O$80,6,FALSE))*0.1</f>
        <v>2.6390134529148514E-3</v>
      </c>
    </row>
    <row r="8" spans="1:13">
      <c r="A8" s="4">
        <v>322</v>
      </c>
      <c r="B8" t="str">
        <f>VLOOKUP($A8,[1]Sheet1!$A$3:$D$80,2,FALSE)</f>
        <v>Victoria</v>
      </c>
      <c r="C8" t="str">
        <f>VLOOKUP($A8,[1]Sheet1!$A$3:$D$80,3,FALSE)</f>
        <v>P Stokell</v>
      </c>
      <c r="D8" s="2">
        <v>4.4988425925925925E-2</v>
      </c>
      <c r="E8" s="53">
        <f t="shared" si="4"/>
        <v>29.783333333333331</v>
      </c>
      <c r="F8" s="9">
        <v>0.87</v>
      </c>
      <c r="G8" s="3">
        <f t="shared" si="5"/>
        <v>25.911499999999997</v>
      </c>
      <c r="H8" s="15">
        <f t="shared" si="6"/>
        <v>1</v>
      </c>
      <c r="I8" s="15">
        <f t="shared" si="7"/>
        <v>4</v>
      </c>
      <c r="J8" s="18">
        <f t="shared" si="8"/>
        <v>0.91485170677112515</v>
      </c>
      <c r="K8" s="10">
        <f>(+J8-VLOOKUP($A8,[1]Sheet1!$A$3:$O$80,6,FALSE))*0.1</f>
        <v>4.4851706771125155E-3</v>
      </c>
    </row>
    <row r="9" spans="1:13">
      <c r="A9" s="4">
        <v>525</v>
      </c>
      <c r="B9">
        <f>VLOOKUP($A9,[1]Sheet1!$A$3:$D$80,2,FALSE)</f>
        <v>0</v>
      </c>
      <c r="C9" t="str">
        <f>VLOOKUP($A9,[1]Sheet1!$A$3:$D$80,3,FALSE)</f>
        <v>C Hargraves</v>
      </c>
      <c r="D9" s="2">
        <v>4.5127314814814821E-2</v>
      </c>
      <c r="E9" s="53">
        <f t="shared" si="4"/>
        <v>29.983333333333345</v>
      </c>
      <c r="F9" s="9">
        <v>0.91</v>
      </c>
      <c r="G9" s="3">
        <f t="shared" si="5"/>
        <v>27.284833333333346</v>
      </c>
      <c r="H9" s="15">
        <f t="shared" si="6"/>
        <v>11</v>
      </c>
      <c r="I9" s="15">
        <f t="shared" si="7"/>
        <v>5</v>
      </c>
      <c r="J9" s="18">
        <f t="shared" si="8"/>
        <v>0.90874930516953856</v>
      </c>
      <c r="K9" s="10">
        <f>(+J9-VLOOKUP($A9,[1]Sheet1!$A$3:$O$80,6,FALSE))*0.1</f>
        <v>-1.2506948304614741E-4</v>
      </c>
    </row>
    <row r="10" spans="1:13">
      <c r="A10" s="4">
        <v>254</v>
      </c>
      <c r="B10" t="str">
        <f>VLOOKUP($A10,[1]Sheet1!$A$3:$D$80,2,FALSE)</f>
        <v>Wave Dancer</v>
      </c>
      <c r="C10" t="str">
        <f>VLOOKUP($A10,[1]Sheet1!$A$3:$D$80,3,FALSE)</f>
        <v>R Ineson</v>
      </c>
      <c r="D10" s="2">
        <v>4.521990740740741E-2</v>
      </c>
      <c r="E10" s="53">
        <f t="shared" si="4"/>
        <v>30.116666666666671</v>
      </c>
      <c r="F10" s="9">
        <v>0.89</v>
      </c>
      <c r="G10" s="3">
        <f t="shared" si="5"/>
        <v>26.803833333333337</v>
      </c>
      <c r="H10" s="15">
        <f t="shared" si="6"/>
        <v>8</v>
      </c>
      <c r="I10" s="15">
        <f t="shared" si="7"/>
        <v>6</v>
      </c>
      <c r="J10" s="18">
        <f t="shared" si="8"/>
        <v>0.90472606530160504</v>
      </c>
      <c r="K10" s="10">
        <f>(+J10-VLOOKUP($A10,[1]Sheet1!$A$3:$O$80,6,FALSE))*0.1</f>
        <v>1.472606530160503E-3</v>
      </c>
    </row>
    <row r="11" spans="1:13">
      <c r="A11" s="4">
        <v>75</v>
      </c>
      <c r="B11" t="str">
        <f>VLOOKUP($A11,[1]Sheet1!$A$3:$D$80,2,FALSE)</f>
        <v>Cracklin Rosie</v>
      </c>
      <c r="C11" t="str">
        <f>VLOOKUP($A11,[1]Sheet1!$A$3:$D$80,3,FALSE)</f>
        <v>C Bridges</v>
      </c>
      <c r="D11" s="2">
        <v>4.5277777777777778E-2</v>
      </c>
      <c r="E11" s="53">
        <f t="shared" si="4"/>
        <v>30.2</v>
      </c>
      <c r="F11" s="9">
        <v>0.86</v>
      </c>
      <c r="G11" s="3">
        <f t="shared" si="5"/>
        <v>25.971999999999998</v>
      </c>
      <c r="H11" s="15">
        <f t="shared" si="6"/>
        <v>2</v>
      </c>
      <c r="I11" s="15">
        <f t="shared" si="7"/>
        <v>7</v>
      </c>
      <c r="J11" s="18">
        <f t="shared" si="8"/>
        <v>0.90222958057395175</v>
      </c>
      <c r="K11" s="10">
        <f>(+J11-VLOOKUP($A11,[1]Sheet1!$A$3:$O$80,6,FALSE))*0.1</f>
        <v>4.2229580573951769E-3</v>
      </c>
    </row>
    <row r="12" spans="1:13">
      <c r="A12" s="4">
        <v>101</v>
      </c>
      <c r="B12" t="str">
        <f>VLOOKUP($A12,[1]Sheet1!$A$3:$D$80,2,FALSE)</f>
        <v>Minty</v>
      </c>
      <c r="C12" t="str">
        <f>VLOOKUP($A12,[1]Sheet1!$A$3:$D$80,3,FALSE)</f>
        <v>H Atkinson</v>
      </c>
      <c r="D12" s="2">
        <v>4.5428240740740734E-2</v>
      </c>
      <c r="E12" s="53">
        <f t="shared" si="4"/>
        <v>30.416666666666657</v>
      </c>
      <c r="F12" s="9">
        <v>0.92</v>
      </c>
      <c r="G12" s="3">
        <f t="shared" si="5"/>
        <v>27.983333333333327</v>
      </c>
      <c r="H12" s="15">
        <f t="shared" si="6"/>
        <v>15</v>
      </c>
      <c r="I12" s="15">
        <f t="shared" si="7"/>
        <v>8</v>
      </c>
      <c r="J12" s="18">
        <f t="shared" si="8"/>
        <v>0.89580273972602797</v>
      </c>
      <c r="K12" s="10">
        <f>(+J12-VLOOKUP($A12,[1]Sheet1!$A$3:$O$80,6,FALSE))*0.1</f>
        <v>-2.4197260273972065E-3</v>
      </c>
    </row>
    <row r="13" spans="1:13">
      <c r="A13" s="4">
        <v>107</v>
      </c>
      <c r="B13" t="str">
        <f>VLOOKUP($A13,[1]Sheet1!$A$3:$D$80,2,FALSE)</f>
        <v>By Golly</v>
      </c>
      <c r="C13" t="str">
        <f>VLOOKUP($A13,[1]Sheet1!$A$3:$D$80,3,FALSE)</f>
        <v>G Bird</v>
      </c>
      <c r="D13" s="2">
        <v>4.5520833333333337E-2</v>
      </c>
      <c r="E13" s="53">
        <f t="shared" si="4"/>
        <v>30.550000000000004</v>
      </c>
      <c r="F13" s="9">
        <v>0.87</v>
      </c>
      <c r="G13" s="3">
        <f t="shared" si="5"/>
        <v>26.578500000000005</v>
      </c>
      <c r="H13" s="15">
        <f t="shared" si="6"/>
        <v>4</v>
      </c>
      <c r="I13" s="15">
        <f t="shared" si="7"/>
        <v>9</v>
      </c>
      <c r="J13" s="18">
        <f t="shared" si="8"/>
        <v>0.89189307146753971</v>
      </c>
      <c r="K13" s="10">
        <f>(+J13-VLOOKUP($A13,[1]Sheet1!$A$3:$O$80,6,FALSE))*0.1</f>
        <v>1.1893071467539706E-3</v>
      </c>
    </row>
    <row r="14" spans="1:13">
      <c r="A14" s="4">
        <v>74</v>
      </c>
      <c r="B14" t="str">
        <f>VLOOKUP($A14,[1]Sheet1!$A$3:$D$80,2,FALSE)</f>
        <v>Limit</v>
      </c>
      <c r="C14" t="str">
        <f>VLOOKUP($A14,[1]Sheet1!$A$3:$D$80,3,FALSE)</f>
        <v>J Boraston</v>
      </c>
      <c r="D14" s="2">
        <v>4.5601851851851859E-2</v>
      </c>
      <c r="E14" s="53">
        <f t="shared" si="4"/>
        <v>30.666666666666679</v>
      </c>
      <c r="F14" s="9">
        <v>0.9</v>
      </c>
      <c r="G14" s="3">
        <f t="shared" si="5"/>
        <v>27.600000000000012</v>
      </c>
      <c r="H14" s="15">
        <f t="shared" si="6"/>
        <v>13</v>
      </c>
      <c r="I14" s="15">
        <f t="shared" si="7"/>
        <v>10</v>
      </c>
      <c r="J14" s="18">
        <f t="shared" si="8"/>
        <v>0.88849999999999985</v>
      </c>
      <c r="K14" s="10">
        <f>(+J14-VLOOKUP($A14,[1]Sheet1!$A$3:$O$80,6,FALSE))*0.1</f>
        <v>-1.1500000000000178E-3</v>
      </c>
    </row>
    <row r="15" spans="1:13">
      <c r="A15" s="4">
        <v>521</v>
      </c>
      <c r="B15" t="str">
        <f>VLOOKUP($A15,[1]Sheet1!$A$3:$D$80,2,FALSE)</f>
        <v>Mistress Overdone</v>
      </c>
      <c r="C15" t="str">
        <f>VLOOKUP($A15,[1]Sheet1!$A$3:$D$80,3,FALSE)</f>
        <v>R Mackay</v>
      </c>
      <c r="D15" s="2">
        <v>4.5902777777777772E-2</v>
      </c>
      <c r="E15" s="53">
        <f t="shared" si="4"/>
        <v>31.099999999999991</v>
      </c>
      <c r="F15" s="9">
        <v>0.86</v>
      </c>
      <c r="G15" s="3">
        <f t="shared" si="5"/>
        <v>26.745999999999992</v>
      </c>
      <c r="H15" s="15">
        <f t="shared" si="6"/>
        <v>6</v>
      </c>
      <c r="I15" s="15">
        <f t="shared" si="7"/>
        <v>11</v>
      </c>
      <c r="J15" s="18">
        <f t="shared" si="8"/>
        <v>0.87612004287245493</v>
      </c>
      <c r="K15" s="10">
        <f>(+J15-VLOOKUP($A15,[1]Sheet1!$A$3:$O$80,6,FALSE))*0.1</f>
        <v>1.6120042872454943E-3</v>
      </c>
    </row>
    <row r="16" spans="1:13">
      <c r="A16" s="4">
        <v>29</v>
      </c>
      <c r="B16" t="str">
        <f>VLOOKUP($A16,[1]Sheet1!$A$3:$D$80,2,FALSE)</f>
        <v>Wild Child</v>
      </c>
      <c r="C16" t="str">
        <f>VLOOKUP($A16,[1]Sheet1!$A$3:$D$80,3,FALSE)</f>
        <v>T Bird</v>
      </c>
      <c r="D16" s="2">
        <v>4.5937499999999999E-2</v>
      </c>
      <c r="E16" s="53">
        <f t="shared" si="4"/>
        <v>31.15</v>
      </c>
      <c r="F16" s="9">
        <v>0.88</v>
      </c>
      <c r="G16" s="3">
        <f t="shared" si="5"/>
        <v>27.411999999999999</v>
      </c>
      <c r="H16" s="15">
        <f t="shared" si="6"/>
        <v>12</v>
      </c>
      <c r="I16" s="15">
        <f t="shared" si="7"/>
        <v>12</v>
      </c>
      <c r="J16" s="18">
        <f t="shared" si="8"/>
        <v>0.87471375066880708</v>
      </c>
      <c r="K16" s="10">
        <f>(+J16-VLOOKUP($A16,[1]Sheet1!$A$3:$O$80,6,FALSE))*0.1</f>
        <v>-5.2862493311929277E-4</v>
      </c>
    </row>
    <row r="17" spans="1:11">
      <c r="A17" s="4">
        <v>39</v>
      </c>
      <c r="B17" t="str">
        <f>VLOOKUP($A17,[1]Sheet1!$A$3:$D$80,2,FALSE)</f>
        <v>Windbag II</v>
      </c>
      <c r="C17" t="str">
        <f>VLOOKUP($A17,[1]Sheet1!$A$3:$D$80,3,FALSE)</f>
        <v>D Pulley</v>
      </c>
      <c r="D17" s="2">
        <v>4.6064814814814815E-2</v>
      </c>
      <c r="E17" s="53">
        <f t="shared" si="4"/>
        <v>31.333333333333336</v>
      </c>
      <c r="F17" s="9">
        <v>0.85</v>
      </c>
      <c r="G17" s="3">
        <f t="shared" si="5"/>
        <v>26.633333333333336</v>
      </c>
      <c r="H17" s="15">
        <f t="shared" si="6"/>
        <v>5</v>
      </c>
      <c r="I17" s="15">
        <f t="shared" si="7"/>
        <v>13</v>
      </c>
      <c r="J17" s="18">
        <f t="shared" si="8"/>
        <v>0.86959574468085121</v>
      </c>
      <c r="K17" s="10">
        <f>(+J17-VLOOKUP($A17,[1]Sheet1!$A$3:$O$80,6,FALSE))*0.1</f>
        <v>-4.04255319148783E-5</v>
      </c>
    </row>
    <row r="18" spans="1:11">
      <c r="A18" s="4">
        <v>252</v>
      </c>
      <c r="B18" t="str">
        <f>VLOOKUP($A18,[1]Sheet1!$A$3:$D$80,2,FALSE)</f>
        <v>Twilight</v>
      </c>
      <c r="C18" t="str">
        <f>VLOOKUP($A18,[1]Sheet1!$A$3:$D$80,3,FALSE)</f>
        <v>T Kite</v>
      </c>
      <c r="D18" s="2">
        <v>4.6261574074074073E-2</v>
      </c>
      <c r="E18" s="53">
        <f t="shared" si="4"/>
        <v>31.616666666666667</v>
      </c>
      <c r="F18" s="9">
        <v>0.86</v>
      </c>
      <c r="G18" s="3">
        <f t="shared" si="5"/>
        <v>27.190333333333335</v>
      </c>
      <c r="H18" s="15">
        <f t="shared" si="6"/>
        <v>9</v>
      </c>
      <c r="I18" s="15">
        <f t="shared" si="7"/>
        <v>14</v>
      </c>
      <c r="J18" s="18">
        <f t="shared" si="8"/>
        <v>0.86180284659989481</v>
      </c>
      <c r="K18" s="10">
        <f>(+J18-VLOOKUP($A18,[1]Sheet1!$A$3:$O$80,6,FALSE))*0.1</f>
        <v>1.8028465998948251E-4</v>
      </c>
    </row>
    <row r="19" spans="1:11">
      <c r="A19" s="4">
        <v>317</v>
      </c>
      <c r="B19" t="str">
        <f>VLOOKUP($A19,[1]Sheet1!$A$3:$D$80,2,FALSE)</f>
        <v>Jiffy</v>
      </c>
      <c r="C19" t="str">
        <f>VLOOKUP($A19,[1]Sheet1!$A$3:$D$80,3,FALSE)</f>
        <v>M Hay</v>
      </c>
      <c r="D19" s="2">
        <v>4.6273148148148147E-2</v>
      </c>
      <c r="E19" s="53">
        <f t="shared" si="4"/>
        <v>31.633333333333329</v>
      </c>
      <c r="F19" s="9">
        <v>0.89</v>
      </c>
      <c r="G19" s="3">
        <f t="shared" si="5"/>
        <v>28.153666666666663</v>
      </c>
      <c r="H19" s="15">
        <f t="shared" si="6"/>
        <v>16</v>
      </c>
      <c r="I19" s="15">
        <f t="shared" si="7"/>
        <v>15</v>
      </c>
      <c r="J19" s="18">
        <f t="shared" si="8"/>
        <v>0.86134878819810357</v>
      </c>
      <c r="K19" s="10">
        <f>(+J19-VLOOKUP($A19,[1]Sheet1!$A$3:$O$80,6,FALSE))*0.1</f>
        <v>-2.8651211801896449E-3</v>
      </c>
    </row>
    <row r="20" spans="1:11">
      <c r="A20" s="4">
        <v>147</v>
      </c>
      <c r="B20" t="str">
        <f>VLOOKUP($A20,[1]Sheet1!$A$3:$D$80,2,FALSE)</f>
        <v>Zero</v>
      </c>
      <c r="C20" t="str">
        <f>VLOOKUP($A20,[1]Sheet1!$A$3:$D$80,3,FALSE)</f>
        <v>A Aitken</v>
      </c>
      <c r="D20" s="2">
        <v>4.8622685185185179E-2</v>
      </c>
      <c r="E20" s="53">
        <f t="shared" si="4"/>
        <v>35.016666666666659</v>
      </c>
      <c r="F20" s="9">
        <v>0.82</v>
      </c>
      <c r="G20" s="3">
        <f t="shared" si="5"/>
        <v>28.713666666666658</v>
      </c>
      <c r="H20" s="15">
        <f t="shared" si="6"/>
        <v>17</v>
      </c>
      <c r="I20" s="15">
        <f t="shared" si="7"/>
        <v>16</v>
      </c>
      <c r="J20" s="18">
        <f t="shared" si="8"/>
        <v>0.77812470252260868</v>
      </c>
      <c r="K20" s="10">
        <f>(+J20-VLOOKUP($A20,[1]Sheet1!$A$3:$O$80,6,FALSE))*0.1</f>
        <v>-4.1875297477391273E-3</v>
      </c>
    </row>
    <row r="21" spans="1:11">
      <c r="A21" s="4">
        <v>307</v>
      </c>
      <c r="B21" t="str">
        <f>VLOOKUP($A21,[1]Sheet1!$A$3:$D$80,2,FALSE)</f>
        <v>Zephere</v>
      </c>
      <c r="C21" t="str">
        <f>VLOOKUP($A21,[1]Sheet1!$A$3:$D$80,3,FALSE)</f>
        <v>K Bridges</v>
      </c>
      <c r="D21" s="2">
        <v>4.8946759259259259E-2</v>
      </c>
      <c r="E21" s="53">
        <f t="shared" si="4"/>
        <v>35.483333333333334</v>
      </c>
      <c r="F21" s="9">
        <v>0.78</v>
      </c>
      <c r="G21" s="3">
        <f t="shared" si="5"/>
        <v>27.677000000000003</v>
      </c>
      <c r="H21" s="15">
        <f t="shared" si="6"/>
        <v>14</v>
      </c>
      <c r="I21" s="15">
        <f t="shared" si="7"/>
        <v>17</v>
      </c>
      <c r="J21" s="18">
        <f t="shared" si="8"/>
        <v>0.76789102865194947</v>
      </c>
      <c r="K21" s="10">
        <f>(+J21-VLOOKUP($A21,[1]Sheet1!$A$3:$O$80,6,FALSE))*0.1</f>
        <v>-2.2108971348050567E-3</v>
      </c>
    </row>
    <row r="22" spans="1:11">
      <c r="F22" s="9"/>
    </row>
    <row r="23" spans="1:11">
      <c r="F23" s="9"/>
    </row>
    <row r="24" spans="1:11">
      <c r="F24" s="9"/>
    </row>
  </sheetData>
  <phoneticPr fontId="0" type="noConversion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W70"/>
  <sheetViews>
    <sheetView tabSelected="1" workbookViewId="0">
      <selection activeCell="Z66" sqref="Z66"/>
    </sheetView>
  </sheetViews>
  <sheetFormatPr baseColWidth="10" defaultColWidth="9.1640625" defaultRowHeight="14" x14ac:dyDescent="0"/>
  <cols>
    <col min="1" max="1" width="5.33203125" customWidth="1"/>
    <col min="3" max="3" width="16.5" bestFit="1" customWidth="1"/>
    <col min="4" max="4" width="12.1640625" bestFit="1" customWidth="1"/>
    <col min="6" max="6" width="9.83203125" customWidth="1"/>
    <col min="10" max="10" width="9.5" customWidth="1"/>
    <col min="11" max="11" width="8.83203125" customWidth="1"/>
    <col min="18" max="23" width="9.1640625" style="50" hidden="1" customWidth="1"/>
  </cols>
  <sheetData>
    <row r="1" spans="1:23" ht="12.75" customHeight="1">
      <c r="B1" s="82" t="s">
        <v>32</v>
      </c>
      <c r="C1" s="83"/>
      <c r="D1" s="84"/>
      <c r="E1" s="23"/>
      <c r="F1" s="24"/>
      <c r="G1" s="25"/>
      <c r="H1" s="24"/>
      <c r="I1" s="25"/>
      <c r="J1" s="24"/>
      <c r="K1" s="23"/>
      <c r="L1" s="24"/>
      <c r="M1" s="23"/>
      <c r="N1" s="24"/>
      <c r="O1" s="25"/>
      <c r="P1" s="26"/>
      <c r="Q1" s="27"/>
    </row>
    <row r="2" spans="1:23" ht="12.75" customHeight="1">
      <c r="A2">
        <v>1</v>
      </c>
      <c r="B2" s="28"/>
      <c r="C2" s="29"/>
      <c r="D2" s="30"/>
      <c r="E2" s="80" t="s">
        <v>18</v>
      </c>
      <c r="F2" s="81"/>
      <c r="G2" s="80" t="s">
        <v>19</v>
      </c>
      <c r="H2" s="85"/>
      <c r="I2" s="80" t="s">
        <v>20</v>
      </c>
      <c r="J2" s="81"/>
      <c r="K2" s="86" t="s">
        <v>21</v>
      </c>
      <c r="L2" s="81"/>
      <c r="M2" s="80" t="s">
        <v>22</v>
      </c>
      <c r="N2" s="81"/>
      <c r="O2" s="70"/>
      <c r="P2" s="32" t="s">
        <v>23</v>
      </c>
      <c r="Q2" s="33" t="s">
        <v>24</v>
      </c>
    </row>
    <row r="3" spans="1:23" ht="12.75" customHeight="1">
      <c r="A3">
        <v>1</v>
      </c>
      <c r="B3" s="34" t="s">
        <v>25</v>
      </c>
      <c r="C3" s="35" t="s">
        <v>26</v>
      </c>
      <c r="D3" s="36" t="s">
        <v>2</v>
      </c>
      <c r="E3" s="37" t="s">
        <v>27</v>
      </c>
      <c r="F3" s="38" t="s">
        <v>28</v>
      </c>
      <c r="G3" s="37" t="s">
        <v>27</v>
      </c>
      <c r="H3" s="39" t="s">
        <v>28</v>
      </c>
      <c r="I3" s="37" t="s">
        <v>27</v>
      </c>
      <c r="J3" s="38" t="s">
        <v>28</v>
      </c>
      <c r="K3" s="40" t="s">
        <v>27</v>
      </c>
      <c r="L3" s="39" t="s">
        <v>28</v>
      </c>
      <c r="M3" s="37" t="s">
        <v>27</v>
      </c>
      <c r="N3" s="38" t="s">
        <v>28</v>
      </c>
      <c r="O3" s="37" t="s">
        <v>23</v>
      </c>
      <c r="P3" s="41" t="s">
        <v>29</v>
      </c>
      <c r="Q3" s="42" t="s">
        <v>27</v>
      </c>
    </row>
    <row r="4" spans="1:23" hidden="1">
      <c r="A4">
        <f t="shared" ref="A4:A66" si="0">IF(SUM(E4:N4)=0,0,1)</f>
        <v>0</v>
      </c>
      <c r="B4" s="4">
        <v>4</v>
      </c>
      <c r="C4" s="43" t="str">
        <f>VLOOKUP($B4,[1]Sheet1!$A$3:$C$89,2)</f>
        <v>Why</v>
      </c>
      <c r="D4" s="43" t="str">
        <f>VLOOKUP($B4,[1]Sheet1!$A$3:$C$89,3)</f>
        <v>J Proko</v>
      </c>
      <c r="E4" s="44" t="str">
        <f>IF(ISNA(VLOOKUP($B4,'Race 1'!$A$5:$I$33,9,FALSE)),"DNC",VLOOKUP($B4,'Race 1'!$A$5:$I$33,9,FALSE))</f>
        <v>DNC</v>
      </c>
      <c r="F4" s="45">
        <f t="shared" ref="F4:F35" si="1">IF(AND(E4&lt;50,E4&gt;0),400/(E4+3),IF(E4="DNF",400/(E$68+4),0))</f>
        <v>0</v>
      </c>
      <c r="G4" s="44" t="str">
        <f>IF(ISNA(VLOOKUP($B4,'Race 2'!$A$5:$I$25,9,FALSE)),"DNC",VLOOKUP($B4,'Race 2'!$A$5:$I$25,9,FALSE))</f>
        <v>DNC</v>
      </c>
      <c r="H4" s="45">
        <f t="shared" ref="H4:H35" si="2">IF(AND(G4&lt;50,G4&gt;0),400/(G4+3),IF(G4="DNF",400/(G$68+4),0))</f>
        <v>0</v>
      </c>
      <c r="I4" s="44" t="str">
        <f>IF(ISNA(VLOOKUP($B4,'Race 3'!$A$5:$I$24,9,FALSE)),"DNC",VLOOKUP($B4,'Race 3'!$A$5:$I$24,9,FALSE))</f>
        <v>DNC</v>
      </c>
      <c r="J4" s="45">
        <f t="shared" ref="J4:J35" si="3">IF(AND(I4&lt;50,I4&gt;0),400/(I4+3),IF(I4="DNF",400/(I$68+4),0))</f>
        <v>0</v>
      </c>
      <c r="K4" s="44" t="str">
        <f>IF(ISNA(VLOOKUP($B4,'Race 4'!$A$5:$I$24,9,FALSE)),"DNC",VLOOKUP($B4,'Race 4'!$A$5:$I$24,9,FALSE))</f>
        <v>DNC</v>
      </c>
      <c r="L4" s="45">
        <f t="shared" ref="L4:L35" si="4">IF(AND(K4&lt;50,K4&gt;0),400/(K4+3),IF(K4="DNF",400/(K$68+4),0))</f>
        <v>0</v>
      </c>
      <c r="M4" s="44" t="str">
        <f>IF(ISNA(VLOOKUP($B4,'Race 5'!$A$5:$I$27,9,FALSE)),"DNC",VLOOKUP($B4,'Race 5'!$A$5:$I$27,9,FALSE))</f>
        <v>DNC</v>
      </c>
      <c r="N4" s="45">
        <f t="shared" ref="N4:N35" si="5">IF(AND(M4&lt;50,M4&gt;0),400/(M4+3),IF(M4="DNF",400/(M$68+4),0))</f>
        <v>0</v>
      </c>
      <c r="O4" s="46">
        <f>+N4+L4+J4+H4+F4</f>
        <v>0</v>
      </c>
      <c r="P4" s="47">
        <f>+O4-R4</f>
        <v>0</v>
      </c>
      <c r="Q4" s="48">
        <f t="shared" ref="Q4:Q35" si="6">RANK(P4,$P$4:$P$68,0)</f>
        <v>20</v>
      </c>
      <c r="R4" s="50">
        <f>MIN(S4:W4)</f>
        <v>0</v>
      </c>
      <c r="S4" s="50">
        <f>+F4</f>
        <v>0</v>
      </c>
      <c r="T4" s="50">
        <f>+H4</f>
        <v>0</v>
      </c>
      <c r="U4" s="50">
        <f>+J4</f>
        <v>0</v>
      </c>
      <c r="V4" s="50">
        <f>+L4</f>
        <v>0</v>
      </c>
      <c r="W4" s="50">
        <f>+N4</f>
        <v>0</v>
      </c>
    </row>
    <row r="5" spans="1:23" hidden="1">
      <c r="A5">
        <f t="shared" si="0"/>
        <v>0</v>
      </c>
      <c r="B5" s="4" t="s">
        <v>30</v>
      </c>
      <c r="C5" s="43" t="str">
        <f>VLOOKUP($B5,[1]Sheet1!$A$3:$C$89,2)</f>
        <v>Why</v>
      </c>
      <c r="D5" s="43" t="str">
        <f>VLOOKUP($B5,[1]Sheet1!$A$3:$C$89,3)</f>
        <v>R Proko</v>
      </c>
      <c r="E5" s="44" t="str">
        <f>IF(ISNA(VLOOKUP($B5,'Race 1'!$A$5:$I$33,9,FALSE)),"DNC",VLOOKUP($B5,'Race 1'!$A$5:$I$33,9,FALSE))</f>
        <v>DNC</v>
      </c>
      <c r="F5" s="45">
        <f t="shared" si="1"/>
        <v>0</v>
      </c>
      <c r="G5" s="44" t="str">
        <f>IF(ISNA(VLOOKUP($B5,'Race 2'!$A$5:$I$25,9,FALSE)),"DNC",VLOOKUP($B5,'Race 2'!$A$5:$I$25,9,FALSE))</f>
        <v>DNC</v>
      </c>
      <c r="H5" s="45">
        <f t="shared" si="2"/>
        <v>0</v>
      </c>
      <c r="I5" s="44" t="str">
        <f>IF(ISNA(VLOOKUP($B5,'Race 3'!$A$5:$I$24,9,FALSE)),"DNC",VLOOKUP($B5,'Race 3'!$A$5:$I$24,9,FALSE))</f>
        <v>DNC</v>
      </c>
      <c r="J5" s="45">
        <f t="shared" si="3"/>
        <v>0</v>
      </c>
      <c r="K5" s="44" t="str">
        <f>IF(ISNA(VLOOKUP($B5,'Race 4'!$A$5:$I$24,9,FALSE)),"DNC",VLOOKUP($B5,'Race 4'!$A$5:$I$24,9,FALSE))</f>
        <v>DNC</v>
      </c>
      <c r="L5" s="45">
        <f t="shared" si="4"/>
        <v>0</v>
      </c>
      <c r="M5" s="44" t="str">
        <f>IF(ISNA(VLOOKUP($B5,'Race 5'!$A$5:$I$27,9,FALSE)),"DNC",VLOOKUP($B5,'Race 5'!$A$5:$I$27,9,FALSE))</f>
        <v>DNC</v>
      </c>
      <c r="N5" s="45">
        <f t="shared" si="5"/>
        <v>0</v>
      </c>
      <c r="O5" s="46">
        <f t="shared" ref="O5:O66" si="7">+N5+L5+J5+H5+F5</f>
        <v>0</v>
      </c>
      <c r="P5" s="47">
        <f t="shared" ref="P5:P66" si="8">+O5-R5</f>
        <v>0</v>
      </c>
      <c r="Q5" s="48">
        <f t="shared" si="6"/>
        <v>20</v>
      </c>
      <c r="R5" s="50">
        <f t="shared" ref="R5:R66" si="9">MIN(S5:W5)</f>
        <v>0</v>
      </c>
      <c r="S5" s="50">
        <f t="shared" ref="S5:S66" si="10">+F5</f>
        <v>0</v>
      </c>
      <c r="T5" s="50">
        <f t="shared" ref="T5:T66" si="11">+H5</f>
        <v>0</v>
      </c>
      <c r="U5" s="50">
        <f t="shared" ref="U5:U66" si="12">+J5</f>
        <v>0</v>
      </c>
      <c r="V5" s="50">
        <f t="shared" ref="V5:V66" si="13">+L5</f>
        <v>0</v>
      </c>
      <c r="W5" s="50">
        <f t="shared" ref="W5:W66" si="14">+N5</f>
        <v>0</v>
      </c>
    </row>
    <row r="6" spans="1:23" hidden="1">
      <c r="A6">
        <f t="shared" si="0"/>
        <v>0</v>
      </c>
      <c r="B6" s="4">
        <v>19</v>
      </c>
      <c r="C6" s="43" t="str">
        <f>VLOOKUP($B6,[1]Sheet1!$A$3:$C$89,2)</f>
        <v>Athena</v>
      </c>
      <c r="D6" s="43" t="str">
        <f>VLOOKUP($B6,[1]Sheet1!$A$3:$C$89,3)</f>
        <v>R Davies</v>
      </c>
      <c r="E6" s="44" t="str">
        <f>IF(ISNA(VLOOKUP($B6,'Race 1'!$A$5:$I$33,9,FALSE)),"DNC",VLOOKUP($B6,'Race 1'!$A$5:$I$33,9,FALSE))</f>
        <v>DNC</v>
      </c>
      <c r="F6" s="45">
        <f t="shared" si="1"/>
        <v>0</v>
      </c>
      <c r="G6" s="44" t="str">
        <f>IF(ISNA(VLOOKUP($B6,'Race 2'!$A$5:$I$25,9,FALSE)),"DNC",VLOOKUP($B6,'Race 2'!$A$5:$I$25,9,FALSE))</f>
        <v>DNC</v>
      </c>
      <c r="H6" s="45">
        <f t="shared" si="2"/>
        <v>0</v>
      </c>
      <c r="I6" s="44" t="str">
        <f>IF(ISNA(VLOOKUP($B6,'Race 3'!$A$5:$I$24,9,FALSE)),"DNC",VLOOKUP($B6,'Race 3'!$A$5:$I$24,9,FALSE))</f>
        <v>DNC</v>
      </c>
      <c r="J6" s="45">
        <f t="shared" si="3"/>
        <v>0</v>
      </c>
      <c r="K6" s="44" t="str">
        <f>IF(ISNA(VLOOKUP($B6,'Race 4'!$A$5:$I$24,9,FALSE)),"DNC",VLOOKUP($B6,'Race 4'!$A$5:$I$24,9,FALSE))</f>
        <v>DNC</v>
      </c>
      <c r="L6" s="45">
        <f t="shared" si="4"/>
        <v>0</v>
      </c>
      <c r="M6" s="44" t="str">
        <f>IF(ISNA(VLOOKUP($B6,'Race 5'!$A$5:$I$27,9,FALSE)),"DNC",VLOOKUP($B6,'Race 5'!$A$5:$I$27,9,FALSE))</f>
        <v>DNC</v>
      </c>
      <c r="N6" s="45">
        <f t="shared" si="5"/>
        <v>0</v>
      </c>
      <c r="O6" s="46">
        <f t="shared" si="7"/>
        <v>0</v>
      </c>
      <c r="P6" s="47">
        <f t="shared" si="8"/>
        <v>0</v>
      </c>
      <c r="Q6" s="48">
        <f t="shared" si="6"/>
        <v>20</v>
      </c>
      <c r="R6" s="50">
        <f t="shared" si="9"/>
        <v>0</v>
      </c>
      <c r="S6" s="50">
        <f t="shared" si="10"/>
        <v>0</v>
      </c>
      <c r="T6" s="50">
        <f t="shared" si="11"/>
        <v>0</v>
      </c>
      <c r="U6" s="50">
        <f t="shared" si="12"/>
        <v>0</v>
      </c>
      <c r="V6" s="50">
        <f t="shared" si="13"/>
        <v>0</v>
      </c>
      <c r="W6" s="50">
        <f t="shared" si="14"/>
        <v>0</v>
      </c>
    </row>
    <row r="7" spans="1:23">
      <c r="A7">
        <f>IF(SUM(E7:N7)=0,0,1)</f>
        <v>1</v>
      </c>
      <c r="B7" s="4">
        <v>331</v>
      </c>
      <c r="C7" s="43" t="str">
        <f>VLOOKUP($B7,[1]Sheet1!$A$3:$C$89,2)</f>
        <v>Bil</v>
      </c>
      <c r="D7" s="43" t="str">
        <f>VLOOKUP($B7,[1]Sheet1!$A$3:$C$89,3)</f>
        <v>D Smith</v>
      </c>
      <c r="E7" s="44">
        <f>IF(ISNA(VLOOKUP($B7,'Race 1'!$A$5:$I$33,9,FALSE)),"DNC",VLOOKUP($B7,'Race 1'!$A$5:$I$33,9,FALSE))</f>
        <v>3</v>
      </c>
      <c r="F7" s="45">
        <f>IF(AND(E7&lt;50,E7&gt;0),400/(E7+3),IF(E7="DNF",400/(E$68+4),0))</f>
        <v>66.666666666666671</v>
      </c>
      <c r="G7" s="44">
        <f>IF(ISNA(VLOOKUP($B7,'Race 2'!$A$5:$I$25,9,FALSE)),"DNC",VLOOKUP($B7,'Race 2'!$A$5:$I$25,9,FALSE))</f>
        <v>1</v>
      </c>
      <c r="H7" s="45">
        <f>IF(AND(G7&lt;50,G7&gt;0),400/(G7+3),IF(G7="DNF",400/(G$68+4),0))</f>
        <v>100</v>
      </c>
      <c r="I7" s="44">
        <f>IF(ISNA(VLOOKUP($B7,'Race 3'!$A$5:$I$24,9,FALSE)),"DNC",VLOOKUP($B7,'Race 3'!$A$5:$I$24,9,FALSE))</f>
        <v>1</v>
      </c>
      <c r="J7" s="45">
        <f>IF(AND(I7&lt;50,I7&gt;0),400/(I7+3),IF(I7="DNF",400/(I$68+4),0))</f>
        <v>100</v>
      </c>
      <c r="K7" s="44">
        <f>IF(ISNA(VLOOKUP($B7,'Race 4'!$A$5:$I$24,9,FALSE)),"DNC",VLOOKUP($B7,'Race 4'!$A$5:$I$24,9,FALSE))</f>
        <v>3</v>
      </c>
      <c r="L7" s="45">
        <f>IF(AND(K7&lt;50,K7&gt;0),400/(K7+3),IF(K7="DNF",400/(K$68+4),0))</f>
        <v>66.666666666666671</v>
      </c>
      <c r="M7" s="44">
        <f>IF(ISNA(VLOOKUP($B7,'Race 5'!$A$5:$I$27,9,FALSE)),"DNC",VLOOKUP($B7,'Race 5'!$A$5:$I$27,9,FALSE))</f>
        <v>2</v>
      </c>
      <c r="N7" s="45">
        <f>IF(AND(M7&lt;50,M7&gt;0),400/(M7+3),IF(M7="DNF",400/(M$68+4),0))</f>
        <v>80</v>
      </c>
      <c r="O7" s="46">
        <f>+N7+L7+J7+H7+F7</f>
        <v>413.33333333333337</v>
      </c>
      <c r="P7" s="47">
        <f>+O7-R7</f>
        <v>346.66666666666669</v>
      </c>
      <c r="Q7" s="48">
        <f>RANK(P7,$P$4:$P$68,0)</f>
        <v>1</v>
      </c>
      <c r="R7" s="50">
        <f>MIN(S7:W7)</f>
        <v>66.666666666666671</v>
      </c>
      <c r="S7" s="50">
        <f>+F7</f>
        <v>66.666666666666671</v>
      </c>
      <c r="T7" s="50">
        <f>+H7</f>
        <v>100</v>
      </c>
      <c r="U7" s="50">
        <f>+J7</f>
        <v>100</v>
      </c>
      <c r="V7" s="50">
        <f>+L7</f>
        <v>66.666666666666671</v>
      </c>
      <c r="W7" s="50">
        <f>+N7</f>
        <v>80</v>
      </c>
    </row>
    <row r="8" spans="1:23" ht="12.75" hidden="1" customHeight="1">
      <c r="A8">
        <f>IF(SUM(E8:N8)=0,0,1)</f>
        <v>0</v>
      </c>
      <c r="B8" s="4">
        <v>31</v>
      </c>
      <c r="C8" s="43" t="str">
        <f>VLOOKUP($B8,[1]Sheet1!$A$3:$C$89,2)</f>
        <v>Sayonara</v>
      </c>
      <c r="D8" s="43" t="str">
        <f>VLOOKUP($B8,[1]Sheet1!$A$3:$C$89,3)</f>
        <v>M Drake</v>
      </c>
      <c r="E8" s="44" t="str">
        <f>IF(ISNA(VLOOKUP($B8,'Race 1'!$A$5:$I$33,9,FALSE)),"DNC",VLOOKUP($B8,'Race 1'!$A$5:$I$33,9,FALSE))</f>
        <v>DNC</v>
      </c>
      <c r="F8" s="45">
        <f>IF(AND(E8&lt;50,E8&gt;0),400/(E8+3),IF(E8="DNF",400/(E$68+4),0))</f>
        <v>0</v>
      </c>
      <c r="G8" s="44" t="str">
        <f>IF(ISNA(VLOOKUP($B8,'Race 2'!$A$5:$I$25,9,FALSE)),"DNC",VLOOKUP($B8,'Race 2'!$A$5:$I$25,9,FALSE))</f>
        <v>DNC</v>
      </c>
      <c r="H8" s="45">
        <f>IF(AND(G8&lt;50,G8&gt;0),400/(G8+3),IF(G8="DNF",400/(G$68+4),0))</f>
        <v>0</v>
      </c>
      <c r="I8" s="44" t="str">
        <f>IF(ISNA(VLOOKUP($B8,'Race 3'!$A$5:$I$24,9,FALSE)),"DNC",VLOOKUP($B8,'Race 3'!$A$5:$I$24,9,FALSE))</f>
        <v>DNC</v>
      </c>
      <c r="J8" s="45">
        <f>IF(AND(I8&lt;50,I8&gt;0),400/(I8+3),IF(I8="DNF",400/(I$68+4),0))</f>
        <v>0</v>
      </c>
      <c r="K8" s="44" t="str">
        <f>IF(ISNA(VLOOKUP($B8,'Race 4'!$A$5:$I$24,9,FALSE)),"DNC",VLOOKUP($B8,'Race 4'!$A$5:$I$24,9,FALSE))</f>
        <v>DNC</v>
      </c>
      <c r="L8" s="45">
        <f>IF(AND(K8&lt;50,K8&gt;0),400/(K8+3),IF(K8="DNF",400/(K$68+4),0))</f>
        <v>0</v>
      </c>
      <c r="M8" s="44" t="str">
        <f>IF(ISNA(VLOOKUP($B8,'Race 5'!$A$5:$I$27,9,FALSE)),"DNC",VLOOKUP($B8,'Race 5'!$A$5:$I$27,9,FALSE))</f>
        <v>DNC</v>
      </c>
      <c r="N8" s="45">
        <f>IF(AND(M8&lt;50,M8&gt;0),400/(M8+3),IF(M8="DNF",400/(M$68+4),0))</f>
        <v>0</v>
      </c>
      <c r="O8" s="46">
        <f>+N8+L8+J8+H8+F8</f>
        <v>0</v>
      </c>
      <c r="P8" s="47">
        <f>+O8-R8</f>
        <v>0</v>
      </c>
      <c r="Q8" s="48">
        <f>RANK(P8,$P$4:$P$68,0)</f>
        <v>20</v>
      </c>
      <c r="R8" s="50">
        <f>MIN(S8:W8)</f>
        <v>0</v>
      </c>
      <c r="S8" s="50">
        <f>+F8</f>
        <v>0</v>
      </c>
      <c r="T8" s="50">
        <f>+H8</f>
        <v>0</v>
      </c>
      <c r="U8" s="50">
        <f>+J8</f>
        <v>0</v>
      </c>
      <c r="V8" s="50">
        <f>+L8</f>
        <v>0</v>
      </c>
      <c r="W8" s="50">
        <f>+N8</f>
        <v>0</v>
      </c>
    </row>
    <row r="9" spans="1:23">
      <c r="A9">
        <f>IF(SUM(E9:N9)=0,0,1)</f>
        <v>1</v>
      </c>
      <c r="B9" s="4">
        <v>101</v>
      </c>
      <c r="C9" s="43" t="str">
        <f>VLOOKUP($B9,[1]Sheet1!$A$3:$C$89,2)</f>
        <v>Minty</v>
      </c>
      <c r="D9" s="43" t="str">
        <f>VLOOKUP($B9,[1]Sheet1!$A$3:$C$89,3)</f>
        <v>H Atkinson</v>
      </c>
      <c r="E9" s="44">
        <f>IF(ISNA(VLOOKUP($B9,'Race 1'!$A$5:$I$33,9,FALSE)),"DNC",VLOOKUP($B9,'Race 1'!$A$5:$I$33,9,FALSE))</f>
        <v>8</v>
      </c>
      <c r="F9" s="45">
        <f>IF(AND(E9&lt;50,E9&gt;0),400/(E9+3),IF(E9="DNF",400/(E$68+4),0))</f>
        <v>36.363636363636367</v>
      </c>
      <c r="G9" s="44">
        <f>IF(ISNA(VLOOKUP($B9,'Race 2'!$A$5:$I$25,9,FALSE)),"DNC",VLOOKUP($B9,'Race 2'!$A$5:$I$25,9,FALSE))</f>
        <v>3</v>
      </c>
      <c r="H9" s="45">
        <f>IF(AND(G9&lt;50,G9&gt;0),400/(G9+3),IF(G9="DNF",400/(G$68+4),0))</f>
        <v>66.666666666666671</v>
      </c>
      <c r="I9" s="44">
        <f>IF(ISNA(VLOOKUP($B9,'Race 3'!$A$5:$I$24,9,FALSE)),"DNC",VLOOKUP($B9,'Race 3'!$A$5:$I$24,9,FALSE))</f>
        <v>2</v>
      </c>
      <c r="J9" s="45">
        <f>IF(AND(I9&lt;50,I9&gt;0),400/(I9+3),IF(I9="DNF",400/(I$68+4),0))</f>
        <v>80</v>
      </c>
      <c r="K9" s="44">
        <f>IF(ISNA(VLOOKUP($B9,'Race 4'!$A$5:$I$24,9,FALSE)),"DNC",VLOOKUP($B9,'Race 4'!$A$5:$I$24,9,FALSE))</f>
        <v>1</v>
      </c>
      <c r="L9" s="45">
        <f>IF(AND(K9&lt;50,K9&gt;0),400/(K9+3),IF(K9="DNF",400/(K$68+4),0))</f>
        <v>100</v>
      </c>
      <c r="M9" s="44">
        <f>IF(ISNA(VLOOKUP($B9,'Race 5'!$A$5:$I$27,9,FALSE)),"DNC",VLOOKUP($B9,'Race 5'!$A$5:$I$27,9,FALSE))</f>
        <v>8</v>
      </c>
      <c r="N9" s="45">
        <f>IF(AND(M9&lt;50,M9&gt;0),400/(M9+3),IF(M9="DNF",400/(M$68+4),0))</f>
        <v>36.363636363636367</v>
      </c>
      <c r="O9" s="46">
        <f>+N9+L9+J9+H9+F9</f>
        <v>319.39393939393943</v>
      </c>
      <c r="P9" s="47">
        <f>+O9-R9</f>
        <v>283.03030303030306</v>
      </c>
      <c r="Q9" s="48">
        <f>RANK(P9,$P$4:$P$68,0)</f>
        <v>2</v>
      </c>
      <c r="R9" s="50">
        <f>MIN(S9:W9)</f>
        <v>36.363636363636367</v>
      </c>
      <c r="S9" s="50">
        <f>+F9</f>
        <v>36.363636363636367</v>
      </c>
      <c r="T9" s="50">
        <f>+H9</f>
        <v>66.666666666666671</v>
      </c>
      <c r="U9" s="50">
        <f>+J9</f>
        <v>80</v>
      </c>
      <c r="V9" s="50">
        <f>+L9</f>
        <v>100</v>
      </c>
      <c r="W9" s="50">
        <f>+N9</f>
        <v>36.363636363636367</v>
      </c>
    </row>
    <row r="10" spans="1:23" hidden="1">
      <c r="A10">
        <f>IF(SUM(E10:N10)=0,0,1)</f>
        <v>0</v>
      </c>
      <c r="B10" s="4">
        <v>42</v>
      </c>
      <c r="C10" s="43" t="str">
        <f>VLOOKUP($B10,[1]Sheet1!$A$3:$C$89,2)</f>
        <v>Free N Easy</v>
      </c>
      <c r="D10" s="43" t="str">
        <f>VLOOKUP($B10,[1]Sheet1!$A$3:$C$89,3)</f>
        <v>B Wilcock</v>
      </c>
      <c r="E10" s="44" t="str">
        <f>IF(ISNA(VLOOKUP($B10,'Race 1'!$A$5:$I$33,9,FALSE)),"DNC",VLOOKUP($B10,'Race 1'!$A$5:$I$33,9,FALSE))</f>
        <v>DNC</v>
      </c>
      <c r="F10" s="45">
        <f>IF(AND(E10&lt;50,E10&gt;0),400/(E10+3),IF(E10="DNF",400/(E$68+4),0))</f>
        <v>0</v>
      </c>
      <c r="G10" s="44" t="str">
        <f>IF(ISNA(VLOOKUP($B10,'Race 2'!$A$5:$I$25,9,FALSE)),"DNC",VLOOKUP($B10,'Race 2'!$A$5:$I$25,9,FALSE))</f>
        <v>DNC</v>
      </c>
      <c r="H10" s="45">
        <f>IF(AND(G10&lt;50,G10&gt;0),400/(G10+3),IF(G10="DNF",400/(G$68+4),0))</f>
        <v>0</v>
      </c>
      <c r="I10" s="44" t="str">
        <f>IF(ISNA(VLOOKUP($B10,'Race 3'!$A$5:$I$24,9,FALSE)),"DNC",VLOOKUP($B10,'Race 3'!$A$5:$I$24,9,FALSE))</f>
        <v>DNC</v>
      </c>
      <c r="J10" s="45">
        <f>IF(AND(I10&lt;50,I10&gt;0),400/(I10+3),IF(I10="DNF",400/(I$68+4),0))</f>
        <v>0</v>
      </c>
      <c r="K10" s="44" t="str">
        <f>IF(ISNA(VLOOKUP($B10,'Race 4'!$A$5:$I$24,9,FALSE)),"DNC",VLOOKUP($B10,'Race 4'!$A$5:$I$24,9,FALSE))</f>
        <v>DNC</v>
      </c>
      <c r="L10" s="45">
        <f>IF(AND(K10&lt;50,K10&gt;0),400/(K10+3),IF(K10="DNF",400/(K$68+4),0))</f>
        <v>0</v>
      </c>
      <c r="M10" s="44" t="str">
        <f>IF(ISNA(VLOOKUP($B10,'Race 5'!$A$5:$I$27,9,FALSE)),"DNC",VLOOKUP($B10,'Race 5'!$A$5:$I$27,9,FALSE))</f>
        <v>DNC</v>
      </c>
      <c r="N10" s="45">
        <f>IF(AND(M10&lt;50,M10&gt;0),400/(M10+3),IF(M10="DNF",400/(M$68+4),0))</f>
        <v>0</v>
      </c>
      <c r="O10" s="46">
        <f>+N10+L10+J10+H10+F10</f>
        <v>0</v>
      </c>
      <c r="P10" s="47">
        <f>+O10-R10</f>
        <v>0</v>
      </c>
      <c r="Q10" s="48">
        <f>RANK(P10,$P$4:$P$68,0)</f>
        <v>20</v>
      </c>
      <c r="R10" s="50">
        <f>MIN(S10:W10)</f>
        <v>0</v>
      </c>
      <c r="S10" s="50">
        <f>+F10</f>
        <v>0</v>
      </c>
      <c r="T10" s="50">
        <f>+H10</f>
        <v>0</v>
      </c>
      <c r="U10" s="50">
        <f>+J10</f>
        <v>0</v>
      </c>
      <c r="V10" s="50">
        <f>+L10</f>
        <v>0</v>
      </c>
      <c r="W10" s="50">
        <f>+N10</f>
        <v>0</v>
      </c>
    </row>
    <row r="11" spans="1:23" hidden="1">
      <c r="A11">
        <f>IF(SUM(E11:N11)=0,0,1)</f>
        <v>0</v>
      </c>
      <c r="B11" s="4">
        <v>45</v>
      </c>
      <c r="C11" s="43" t="str">
        <f>VLOOKUP($B11,[1]Sheet1!$A$3:$C$89,2)</f>
        <v>Ozzie</v>
      </c>
      <c r="D11" s="43" t="str">
        <f>VLOOKUP($B11,[1]Sheet1!$A$3:$C$89,3)</f>
        <v>J Simpson</v>
      </c>
      <c r="E11" s="44" t="str">
        <f>IF(ISNA(VLOOKUP($B11,'Race 1'!$A$5:$I$33,9,FALSE)),"DNC",VLOOKUP($B11,'Race 1'!$A$5:$I$33,9,FALSE))</f>
        <v>DNC</v>
      </c>
      <c r="F11" s="45">
        <f>IF(AND(E11&lt;50,E11&gt;0),400/(E11+3),IF(E11="DNF",400/(E$68+4),0))</f>
        <v>0</v>
      </c>
      <c r="G11" s="44" t="str">
        <f>IF(ISNA(VLOOKUP($B11,'Race 2'!$A$5:$I$25,9,FALSE)),"DNC",VLOOKUP($B11,'Race 2'!$A$5:$I$25,9,FALSE))</f>
        <v>DNC</v>
      </c>
      <c r="H11" s="45">
        <f>IF(AND(G11&lt;50,G11&gt;0),400/(G11+3),IF(G11="DNF",400/(G$68+4),0))</f>
        <v>0</v>
      </c>
      <c r="I11" s="44" t="str">
        <f>IF(ISNA(VLOOKUP($B11,'Race 3'!$A$5:$I$24,9,FALSE)),"DNC",VLOOKUP($B11,'Race 3'!$A$5:$I$24,9,FALSE))</f>
        <v>DNC</v>
      </c>
      <c r="J11" s="45">
        <f>IF(AND(I11&lt;50,I11&gt;0),400/(I11+3),IF(I11="DNF",400/(I$68+4),0))</f>
        <v>0</v>
      </c>
      <c r="K11" s="44" t="str">
        <f>IF(ISNA(VLOOKUP($B11,'Race 4'!$A$5:$I$24,9,FALSE)),"DNC",VLOOKUP($B11,'Race 4'!$A$5:$I$24,9,FALSE))</f>
        <v>DNC</v>
      </c>
      <c r="L11" s="45">
        <f>IF(AND(K11&lt;50,K11&gt;0),400/(K11+3),IF(K11="DNF",400/(K$68+4),0))</f>
        <v>0</v>
      </c>
      <c r="M11" s="44" t="str">
        <f>IF(ISNA(VLOOKUP($B11,'Race 5'!$A$5:$I$27,9,FALSE)),"DNC",VLOOKUP($B11,'Race 5'!$A$5:$I$27,9,FALSE))</f>
        <v>DNC</v>
      </c>
      <c r="N11" s="45">
        <f>IF(AND(M11&lt;50,M11&gt;0),400/(M11+3),IF(M11="DNF",400/(M$68+4),0))</f>
        <v>0</v>
      </c>
      <c r="O11" s="46">
        <f>+N11+L11+J11+H11+F11</f>
        <v>0</v>
      </c>
      <c r="P11" s="47">
        <f>+O11-R11</f>
        <v>0</v>
      </c>
      <c r="Q11" s="48">
        <f>RANK(P11,$P$4:$P$68,0)</f>
        <v>20</v>
      </c>
      <c r="R11" s="50">
        <f>MIN(S11:W11)</f>
        <v>0</v>
      </c>
      <c r="S11" s="50">
        <f>+F11</f>
        <v>0</v>
      </c>
      <c r="T11" s="50">
        <f>+H11</f>
        <v>0</v>
      </c>
      <c r="U11" s="50">
        <f>+J11</f>
        <v>0</v>
      </c>
      <c r="V11" s="50">
        <f>+L11</f>
        <v>0</v>
      </c>
      <c r="W11" s="50">
        <f>+N11</f>
        <v>0</v>
      </c>
    </row>
    <row r="12" spans="1:23" hidden="1">
      <c r="A12">
        <f>IF(SUM(E12:N12)=0,0,1)</f>
        <v>0</v>
      </c>
      <c r="B12" s="4">
        <v>50</v>
      </c>
      <c r="C12" s="43" t="str">
        <f>VLOOKUP($B12,[1]Sheet1!$A$3:$C$89,2)</f>
        <v>Harlequin</v>
      </c>
      <c r="D12" s="43" t="str">
        <f>VLOOKUP($B12,[1]Sheet1!$A$3:$C$89,3)</f>
        <v>C Cook</v>
      </c>
      <c r="E12" s="44" t="str">
        <f>IF(ISNA(VLOOKUP($B12,'Race 1'!$A$5:$I$33,9,FALSE)),"DNC",VLOOKUP($B12,'Race 1'!$A$5:$I$33,9,FALSE))</f>
        <v>DNC</v>
      </c>
      <c r="F12" s="45">
        <f>IF(AND(E12&lt;50,E12&gt;0),400/(E12+3),IF(E12="DNF",400/(E$68+4),0))</f>
        <v>0</v>
      </c>
      <c r="G12" s="44" t="str">
        <f>IF(ISNA(VLOOKUP($B12,'Race 2'!$A$5:$I$25,9,FALSE)),"DNC",VLOOKUP($B12,'Race 2'!$A$5:$I$25,9,FALSE))</f>
        <v>DNC</v>
      </c>
      <c r="H12" s="45">
        <f>IF(AND(G12&lt;50,G12&gt;0),400/(G12+3),IF(G12="DNF",400/(G$68+4),0))</f>
        <v>0</v>
      </c>
      <c r="I12" s="44" t="str">
        <f>IF(ISNA(VLOOKUP($B12,'Race 3'!$A$5:$I$24,9,FALSE)),"DNC",VLOOKUP($B12,'Race 3'!$A$5:$I$24,9,FALSE))</f>
        <v>DNC</v>
      </c>
      <c r="J12" s="45">
        <f>IF(AND(I12&lt;50,I12&gt;0),400/(I12+3),IF(I12="DNF",400/(I$68+4),0))</f>
        <v>0</v>
      </c>
      <c r="K12" s="44" t="str">
        <f>IF(ISNA(VLOOKUP($B12,'Race 4'!$A$5:$I$24,9,FALSE)),"DNC",VLOOKUP($B12,'Race 4'!$A$5:$I$24,9,FALSE))</f>
        <v>DNC</v>
      </c>
      <c r="L12" s="45">
        <f>IF(AND(K12&lt;50,K12&gt;0),400/(K12+3),IF(K12="DNF",400/(K$68+4),0))</f>
        <v>0</v>
      </c>
      <c r="M12" s="44" t="str">
        <f>IF(ISNA(VLOOKUP($B12,'Race 5'!$A$5:$I$27,9,FALSE)),"DNC",VLOOKUP($B12,'Race 5'!$A$5:$I$27,9,FALSE))</f>
        <v>DNC</v>
      </c>
      <c r="N12" s="45">
        <f>IF(AND(M12&lt;50,M12&gt;0),400/(M12+3),IF(M12="DNF",400/(M$68+4),0))</f>
        <v>0</v>
      </c>
      <c r="O12" s="46">
        <f>+N12+L12+J12+H12+F12</f>
        <v>0</v>
      </c>
      <c r="P12" s="47">
        <f>+O12-R12</f>
        <v>0</v>
      </c>
      <c r="Q12" s="48">
        <f>RANK(P12,$P$4:$P$68,0)</f>
        <v>20</v>
      </c>
      <c r="R12" s="50">
        <f>MIN(S12:W12)</f>
        <v>0</v>
      </c>
      <c r="S12" s="50">
        <f>+F12</f>
        <v>0</v>
      </c>
      <c r="T12" s="50">
        <f>+H12</f>
        <v>0</v>
      </c>
      <c r="U12" s="50">
        <f>+J12</f>
        <v>0</v>
      </c>
      <c r="V12" s="50">
        <f>+L12</f>
        <v>0</v>
      </c>
      <c r="W12" s="50">
        <f>+N12</f>
        <v>0</v>
      </c>
    </row>
    <row r="13" spans="1:23" hidden="1">
      <c r="A13">
        <f>IF(SUM(E13:N13)=0,0,1)</f>
        <v>0</v>
      </c>
      <c r="B13" s="4">
        <v>62</v>
      </c>
      <c r="C13" s="43" t="str">
        <f>VLOOKUP($B13,[1]Sheet1!$A$3:$C$89,2)</f>
        <v>Winsome</v>
      </c>
      <c r="D13" s="43" t="str">
        <f>VLOOKUP($B13,[1]Sheet1!$A$3:$C$89,3)</f>
        <v>M Williams</v>
      </c>
      <c r="E13" s="44" t="str">
        <f>IF(ISNA(VLOOKUP($B13,'Race 1'!$A$5:$I$33,9,FALSE)),"DNC",VLOOKUP($B13,'Race 1'!$A$5:$I$33,9,FALSE))</f>
        <v>DNC</v>
      </c>
      <c r="F13" s="45">
        <f>IF(AND(E13&lt;50,E13&gt;0),400/(E13+3),IF(E13="DNF",400/(E$68+4),0))</f>
        <v>0</v>
      </c>
      <c r="G13" s="44" t="str">
        <f>IF(ISNA(VLOOKUP($B13,'Race 2'!$A$5:$I$25,9,FALSE)),"DNC",VLOOKUP($B13,'Race 2'!$A$5:$I$25,9,FALSE))</f>
        <v>DNC</v>
      </c>
      <c r="H13" s="45">
        <f>IF(AND(G13&lt;50,G13&gt;0),400/(G13+3),IF(G13="DNF",400/(G$68+4),0))</f>
        <v>0</v>
      </c>
      <c r="I13" s="44" t="str">
        <f>IF(ISNA(VLOOKUP($B13,'Race 3'!$A$5:$I$24,9,FALSE)),"DNC",VLOOKUP($B13,'Race 3'!$A$5:$I$24,9,FALSE))</f>
        <v>DNC</v>
      </c>
      <c r="J13" s="45">
        <f>IF(AND(I13&lt;50,I13&gt;0),400/(I13+3),IF(I13="DNF",400/(I$68+4),0))</f>
        <v>0</v>
      </c>
      <c r="K13" s="44" t="str">
        <f>IF(ISNA(VLOOKUP($B13,'Race 4'!$A$5:$I$24,9,FALSE)),"DNC",VLOOKUP($B13,'Race 4'!$A$5:$I$24,9,FALSE))</f>
        <v>DNC</v>
      </c>
      <c r="L13" s="45">
        <f>IF(AND(K13&lt;50,K13&gt;0),400/(K13+3),IF(K13="DNF",400/(K$68+4),0))</f>
        <v>0</v>
      </c>
      <c r="M13" s="44" t="str">
        <f>IF(ISNA(VLOOKUP($B13,'Race 5'!$A$5:$I$27,9,FALSE)),"DNC",VLOOKUP($B13,'Race 5'!$A$5:$I$27,9,FALSE))</f>
        <v>DNC</v>
      </c>
      <c r="N13" s="45">
        <f>IF(AND(M13&lt;50,M13&gt;0),400/(M13+3),IF(M13="DNF",400/(M$68+4),0))</f>
        <v>0</v>
      </c>
      <c r="O13" s="46">
        <f>+N13+L13+J13+H13+F13</f>
        <v>0</v>
      </c>
      <c r="P13" s="47">
        <f>+O13-R13</f>
        <v>0</v>
      </c>
      <c r="Q13" s="48">
        <f>RANK(P13,$P$4:$P$68,0)</f>
        <v>20</v>
      </c>
      <c r="R13" s="50">
        <f>MIN(S13:W13)</f>
        <v>0</v>
      </c>
      <c r="S13" s="50">
        <f>+F13</f>
        <v>0</v>
      </c>
      <c r="T13" s="50">
        <f>+H13</f>
        <v>0</v>
      </c>
      <c r="U13" s="50">
        <f>+J13</f>
        <v>0</v>
      </c>
      <c r="V13" s="50">
        <f>+L13</f>
        <v>0</v>
      </c>
      <c r="W13" s="50">
        <f>+N13</f>
        <v>0</v>
      </c>
    </row>
    <row r="14" spans="1:23">
      <c r="A14">
        <f>IF(SUM(E14:N14)=0,0,1)</f>
        <v>1</v>
      </c>
      <c r="B14" s="4">
        <v>525</v>
      </c>
      <c r="C14" s="43">
        <f>VLOOKUP($B14,[1]Sheet1!$A$3:$C$89,2)</f>
        <v>0</v>
      </c>
      <c r="D14" s="43" t="str">
        <f>VLOOKUP($B14,[1]Sheet1!$A$3:$C$89,3)</f>
        <v>C Hargraves</v>
      </c>
      <c r="E14" s="44">
        <f>IF(ISNA(VLOOKUP($B14,'Race 1'!$A$5:$I$33,9,FALSE)),"DNC",VLOOKUP($B14,'Race 1'!$A$5:$I$33,9,FALSE))</f>
        <v>1</v>
      </c>
      <c r="F14" s="45">
        <f>IF(AND(E14&lt;50,E14&gt;0),400/(E14+3),IF(E14="DNF",400/(E$68+4),0))</f>
        <v>100</v>
      </c>
      <c r="G14" s="44">
        <f>IF(ISNA(VLOOKUP($B14,'Race 2'!$A$5:$I$25,9,FALSE)),"DNC",VLOOKUP($B14,'Race 2'!$A$5:$I$25,9,FALSE))</f>
        <v>5</v>
      </c>
      <c r="H14" s="45">
        <f>IF(AND(G14&lt;50,G14&gt;0),400/(G14+3),IF(G14="DNF",400/(G$68+4),0))</f>
        <v>50</v>
      </c>
      <c r="I14" s="44">
        <f>IF(ISNA(VLOOKUP($B14,'Race 3'!$A$5:$I$24,9,FALSE)),"DNC",VLOOKUP($B14,'Race 3'!$A$5:$I$24,9,FALSE))</f>
        <v>6</v>
      </c>
      <c r="J14" s="45">
        <f>IF(AND(I14&lt;50,I14&gt;0),400/(I14+3),IF(I14="DNF",400/(I$68+4),0))</f>
        <v>44.444444444444443</v>
      </c>
      <c r="K14" s="44">
        <f>IF(ISNA(VLOOKUP($B14,'Race 4'!$A$5:$I$24,9,FALSE)),"DNC",VLOOKUP($B14,'Race 4'!$A$5:$I$24,9,FALSE))</f>
        <v>4</v>
      </c>
      <c r="L14" s="45">
        <f>IF(AND(K14&lt;50,K14&gt;0),400/(K14+3),IF(K14="DNF",400/(K$68+4),0))</f>
        <v>57.142857142857146</v>
      </c>
      <c r="M14" s="44">
        <f>IF(ISNA(VLOOKUP($B14,'Race 5'!$A$5:$I$27,9,FALSE)),"DNC",VLOOKUP($B14,'Race 5'!$A$5:$I$27,9,FALSE))</f>
        <v>5</v>
      </c>
      <c r="N14" s="45">
        <f>IF(AND(M14&lt;50,M14&gt;0),400/(M14+3),IF(M14="DNF",400/(M$68+4),0))</f>
        <v>50</v>
      </c>
      <c r="O14" s="46">
        <f>+N14+L14+J14+H14+F14</f>
        <v>301.58730158730157</v>
      </c>
      <c r="P14" s="47">
        <f>+O14-R14</f>
        <v>257.14285714285711</v>
      </c>
      <c r="Q14" s="48">
        <f>RANK(P14,$P$4:$P$68,0)</f>
        <v>3</v>
      </c>
      <c r="R14" s="50">
        <f>MIN(S14:W14)</f>
        <v>44.444444444444443</v>
      </c>
      <c r="S14" s="50">
        <f>+F14</f>
        <v>100</v>
      </c>
      <c r="T14" s="50">
        <f>+H14</f>
        <v>50</v>
      </c>
      <c r="U14" s="50">
        <f>+J14</f>
        <v>44.444444444444443</v>
      </c>
      <c r="V14" s="50">
        <f>+L14</f>
        <v>57.142857142857146</v>
      </c>
      <c r="W14" s="50">
        <f>+N14</f>
        <v>50</v>
      </c>
    </row>
    <row r="15" spans="1:23">
      <c r="A15">
        <f>IF(SUM(E15:N15)=0,0,1)</f>
        <v>1</v>
      </c>
      <c r="B15" s="4">
        <v>152</v>
      </c>
      <c r="C15" s="43" t="str">
        <f>VLOOKUP($B15,[1]Sheet1!$A$3:$C$89,2)</f>
        <v>Zonda</v>
      </c>
      <c r="D15" s="43" t="str">
        <f>VLOOKUP($B15,[1]Sheet1!$A$3:$C$89,3)</f>
        <v>S Edwards</v>
      </c>
      <c r="E15" s="44">
        <f>IF(ISNA(VLOOKUP($B15,'Race 1'!$A$5:$I$33,9,FALSE)),"DNC",VLOOKUP($B15,'Race 1'!$A$5:$I$33,9,FALSE))</f>
        <v>2</v>
      </c>
      <c r="F15" s="45">
        <f>IF(AND(E15&lt;50,E15&gt;0),400/(E15+3),IF(E15="DNF",400/(E$68+4),0))</f>
        <v>80</v>
      </c>
      <c r="G15" s="44">
        <f>IF(ISNA(VLOOKUP($B15,'Race 2'!$A$5:$I$25,9,FALSE)),"DNC",VLOOKUP($B15,'Race 2'!$A$5:$I$25,9,FALSE))</f>
        <v>4</v>
      </c>
      <c r="H15" s="45">
        <f>IF(AND(G15&lt;50,G15&gt;0),400/(G15+3),IF(G15="DNF",400/(G$68+4),0))</f>
        <v>57.142857142857146</v>
      </c>
      <c r="I15" s="44">
        <f>IF(ISNA(VLOOKUP($B15,'Race 3'!$A$5:$I$24,9,FALSE)),"DNC",VLOOKUP($B15,'Race 3'!$A$5:$I$24,9,FALSE))</f>
        <v>5</v>
      </c>
      <c r="J15" s="45">
        <f>IF(AND(I15&lt;50,I15&gt;0),400/(I15+3),IF(I15="DNF",400/(I$68+4),0))</f>
        <v>50</v>
      </c>
      <c r="K15" s="44">
        <f>IF(ISNA(VLOOKUP($B15,'Race 4'!$A$5:$I$24,9,FALSE)),"DNC",VLOOKUP($B15,'Race 4'!$A$5:$I$24,9,FALSE))</f>
        <v>10</v>
      </c>
      <c r="L15" s="45">
        <f>IF(AND(K15&lt;50,K15&gt;0),400/(K15+3),IF(K15="DNF",400/(K$68+4),0))</f>
        <v>30.76923076923077</v>
      </c>
      <c r="M15" s="44">
        <f>IF(ISNA(VLOOKUP($B15,'Race 5'!$A$5:$I$27,9,FALSE)),"DNC",VLOOKUP($B15,'Race 5'!$A$5:$I$27,9,FALSE))</f>
        <v>3</v>
      </c>
      <c r="N15" s="45">
        <f>IF(AND(M15&lt;50,M15&gt;0),400/(M15+3),IF(M15="DNF",400/(M$68+4),0))</f>
        <v>66.666666666666671</v>
      </c>
      <c r="O15" s="46">
        <f>+N15+L15+J15+H15+F15</f>
        <v>284.57875457875457</v>
      </c>
      <c r="P15" s="47">
        <f>+O15-R15</f>
        <v>253.8095238095238</v>
      </c>
      <c r="Q15" s="48">
        <f>RANK(P15,$P$4:$P$68,0)</f>
        <v>4</v>
      </c>
      <c r="R15" s="50">
        <f>MIN(S15:W15)</f>
        <v>30.76923076923077</v>
      </c>
      <c r="S15" s="50">
        <f>+F15</f>
        <v>80</v>
      </c>
      <c r="T15" s="50">
        <f>+H15</f>
        <v>57.142857142857146</v>
      </c>
      <c r="U15" s="50">
        <f>+J15</f>
        <v>50</v>
      </c>
      <c r="V15" s="50">
        <f>+L15</f>
        <v>30.76923076923077</v>
      </c>
      <c r="W15" s="50">
        <f>+N15</f>
        <v>66.666666666666671</v>
      </c>
    </row>
    <row r="16" spans="1:23" ht="12.75" customHeight="1">
      <c r="A16">
        <f>IF(SUM(E16:N16)=0,0,1)</f>
        <v>1</v>
      </c>
      <c r="B16" s="4">
        <v>254</v>
      </c>
      <c r="C16" s="43" t="str">
        <f>VLOOKUP($B16,[1]Sheet1!$A$3:$C$89,2)</f>
        <v>Wave Dancer</v>
      </c>
      <c r="D16" s="43" t="str">
        <f>VLOOKUP($B16,[1]Sheet1!$A$3:$C$89,3)</f>
        <v>R Ineson</v>
      </c>
      <c r="E16" s="44">
        <f>IF(ISNA(VLOOKUP($B16,'Race 1'!$A$5:$I$33,9,FALSE)),"DNC",VLOOKUP($B16,'Race 1'!$A$5:$I$33,9,FALSE))</f>
        <v>7</v>
      </c>
      <c r="F16" s="45">
        <f>IF(AND(E16&lt;50,E16&gt;0),400/(E16+3),IF(E16="DNF",400/(E$68+4),0))</f>
        <v>40</v>
      </c>
      <c r="G16" s="44">
        <f>IF(ISNA(VLOOKUP($B16,'Race 2'!$A$5:$I$25,9,FALSE)),"DNC",VLOOKUP($B16,'Race 2'!$A$5:$I$25,9,FALSE))</f>
        <v>2</v>
      </c>
      <c r="H16" s="45">
        <f>IF(AND(G16&lt;50,G16&gt;0),400/(G16+3),IF(G16="DNF",400/(G$68+4),0))</f>
        <v>80</v>
      </c>
      <c r="I16" s="44">
        <f>IF(ISNA(VLOOKUP($B16,'Race 3'!$A$5:$I$24,9,FALSE)),"DNC",VLOOKUP($B16,'Race 3'!$A$5:$I$24,9,FALSE))</f>
        <v>11</v>
      </c>
      <c r="J16" s="45">
        <f>IF(AND(I16&lt;50,I16&gt;0),400/(I16+3),IF(I16="DNF",400/(I$68+4),0))</f>
        <v>28.571428571428573</v>
      </c>
      <c r="K16" s="44">
        <f>IF(ISNA(VLOOKUP($B16,'Race 4'!$A$5:$I$24,9,FALSE)),"DNC",VLOOKUP($B16,'Race 4'!$A$5:$I$24,9,FALSE))</f>
        <v>2</v>
      </c>
      <c r="L16" s="45">
        <f>IF(AND(K16&lt;50,K16&gt;0),400/(K16+3),IF(K16="DNF",400/(K$68+4),0))</f>
        <v>80</v>
      </c>
      <c r="M16" s="44">
        <f>IF(ISNA(VLOOKUP($B16,'Race 5'!$A$5:$I$27,9,FALSE)),"DNC",VLOOKUP($B16,'Race 5'!$A$5:$I$27,9,FALSE))</f>
        <v>6</v>
      </c>
      <c r="N16" s="45">
        <f>IF(AND(M16&lt;50,M16&gt;0),400/(M16+3),IF(M16="DNF",400/(M$68+4),0))</f>
        <v>44.444444444444443</v>
      </c>
      <c r="O16" s="46">
        <f>+N16+L16+J16+H16+F16</f>
        <v>273.01587301587301</v>
      </c>
      <c r="P16" s="47">
        <f>+O16-R16</f>
        <v>244.44444444444443</v>
      </c>
      <c r="Q16" s="48">
        <f>RANK(P16,$P$4:$P$68,0)</f>
        <v>5</v>
      </c>
      <c r="R16" s="50">
        <f>MIN(S16:W16)</f>
        <v>28.571428571428573</v>
      </c>
      <c r="S16" s="50">
        <f>+F16</f>
        <v>40</v>
      </c>
      <c r="T16" s="50">
        <f>+H16</f>
        <v>80</v>
      </c>
      <c r="U16" s="50">
        <f>+J16</f>
        <v>28.571428571428573</v>
      </c>
      <c r="V16" s="50">
        <f>+L16</f>
        <v>80</v>
      </c>
      <c r="W16" s="50">
        <f>+N16</f>
        <v>44.444444444444443</v>
      </c>
    </row>
    <row r="17" spans="1:23" ht="12.75" hidden="1" customHeight="1">
      <c r="A17">
        <f>IF(SUM(E17:N17)=0,0,1)</f>
        <v>0</v>
      </c>
      <c r="B17" s="4">
        <v>86</v>
      </c>
      <c r="C17" s="43" t="str">
        <f>VLOOKUP($B17,[1]Sheet1!$A$3:$C$89,2)</f>
        <v>Wild Card</v>
      </c>
      <c r="D17" s="43" t="str">
        <f>VLOOKUP($B17,[1]Sheet1!$A$3:$C$89,3)</f>
        <v>T Wenham</v>
      </c>
      <c r="E17" s="44" t="str">
        <f>IF(ISNA(VLOOKUP($B17,'Race 1'!$A$5:$I$33,9,FALSE)),"DNC",VLOOKUP($B17,'Race 1'!$A$5:$I$33,9,FALSE))</f>
        <v>DNC</v>
      </c>
      <c r="F17" s="45">
        <f>IF(AND(E17&lt;50,E17&gt;0),400/(E17+3),IF(E17="DNF",400/(E$68+4),0))</f>
        <v>0</v>
      </c>
      <c r="G17" s="44" t="str">
        <f>IF(ISNA(VLOOKUP($B17,'Race 2'!$A$5:$I$25,9,FALSE)),"DNC",VLOOKUP($B17,'Race 2'!$A$5:$I$25,9,FALSE))</f>
        <v>DNC</v>
      </c>
      <c r="H17" s="45">
        <f>IF(AND(G17&lt;50,G17&gt;0),400/(G17+3),IF(G17="DNF",400/(G$68+4),0))</f>
        <v>0</v>
      </c>
      <c r="I17" s="44" t="str">
        <f>IF(ISNA(VLOOKUP($B17,'Race 3'!$A$5:$I$24,9,FALSE)),"DNC",VLOOKUP($B17,'Race 3'!$A$5:$I$24,9,FALSE))</f>
        <v>DNC</v>
      </c>
      <c r="J17" s="45">
        <f>IF(AND(I17&lt;50,I17&gt;0),400/(I17+3),IF(I17="DNF",400/(I$68+4),0))</f>
        <v>0</v>
      </c>
      <c r="K17" s="44" t="str">
        <f>IF(ISNA(VLOOKUP($B17,'Race 4'!$A$5:$I$24,9,FALSE)),"DNC",VLOOKUP($B17,'Race 4'!$A$5:$I$24,9,FALSE))</f>
        <v>DNC</v>
      </c>
      <c r="L17" s="45">
        <f>IF(AND(K17&lt;50,K17&gt;0),400/(K17+3),IF(K17="DNF",400/(K$68+4),0))</f>
        <v>0</v>
      </c>
      <c r="M17" s="44" t="str">
        <f>IF(ISNA(VLOOKUP($B17,'Race 5'!$A$5:$I$27,9,FALSE)),"DNC",VLOOKUP($B17,'Race 5'!$A$5:$I$27,9,FALSE))</f>
        <v>DNC</v>
      </c>
      <c r="N17" s="45">
        <f>IF(AND(M17&lt;50,M17&gt;0),400/(M17+3),IF(M17="DNF",400/(M$68+4),0))</f>
        <v>0</v>
      </c>
      <c r="O17" s="46">
        <f>+N17+L17+J17+H17+F17</f>
        <v>0</v>
      </c>
      <c r="P17" s="47">
        <f>+O17-R17</f>
        <v>0</v>
      </c>
      <c r="Q17" s="48">
        <f>RANK(P17,$P$4:$P$68,0)</f>
        <v>20</v>
      </c>
      <c r="R17" s="50">
        <f>MIN(S17:W17)</f>
        <v>0</v>
      </c>
      <c r="S17" s="50">
        <f>+F17</f>
        <v>0</v>
      </c>
      <c r="T17" s="50">
        <f>+H17</f>
        <v>0</v>
      </c>
      <c r="U17" s="50">
        <f>+J17</f>
        <v>0</v>
      </c>
      <c r="V17" s="50">
        <f>+L17</f>
        <v>0</v>
      </c>
      <c r="W17" s="50">
        <f>+N17</f>
        <v>0</v>
      </c>
    </row>
    <row r="18" spans="1:23" hidden="1">
      <c r="A18">
        <f>IF(SUM(E18:N18)=0,0,1)</f>
        <v>0</v>
      </c>
      <c r="B18" s="4">
        <v>87</v>
      </c>
      <c r="C18" s="43" t="str">
        <f>VLOOKUP($B18,[1]Sheet1!$A$3:$C$89,2)</f>
        <v>Silver Fox</v>
      </c>
      <c r="D18" s="43" t="str">
        <f>VLOOKUP($B18,[1]Sheet1!$A$3:$C$89,3)</f>
        <v>C Lee</v>
      </c>
      <c r="E18" s="44" t="str">
        <f>IF(ISNA(VLOOKUP($B18,'Race 1'!$A$5:$I$33,9,FALSE)),"DNC",VLOOKUP($B18,'Race 1'!$A$5:$I$33,9,FALSE))</f>
        <v>DNC</v>
      </c>
      <c r="F18" s="45">
        <f>IF(AND(E18&lt;50,E18&gt;0),400/(E18+3),IF(E18="DNF",400/(E$68+4),0))</f>
        <v>0</v>
      </c>
      <c r="G18" s="44" t="str">
        <f>IF(ISNA(VLOOKUP($B18,'Race 2'!$A$5:$I$25,9,FALSE)),"DNC",VLOOKUP($B18,'Race 2'!$A$5:$I$25,9,FALSE))</f>
        <v>DNC</v>
      </c>
      <c r="H18" s="45">
        <f>IF(AND(G18&lt;50,G18&gt;0),400/(G18+3),IF(G18="DNF",400/(G$68+4),0))</f>
        <v>0</v>
      </c>
      <c r="I18" s="44" t="str">
        <f>IF(ISNA(VLOOKUP($B18,'Race 3'!$A$5:$I$24,9,FALSE)),"DNC",VLOOKUP($B18,'Race 3'!$A$5:$I$24,9,FALSE))</f>
        <v>DNC</v>
      </c>
      <c r="J18" s="45">
        <f>IF(AND(I18&lt;50,I18&gt;0),400/(I18+3),IF(I18="DNF",400/(I$68+4),0))</f>
        <v>0</v>
      </c>
      <c r="K18" s="44" t="str">
        <f>IF(ISNA(VLOOKUP($B18,'Race 4'!$A$5:$I$24,9,FALSE)),"DNC",VLOOKUP($B18,'Race 4'!$A$5:$I$24,9,FALSE))</f>
        <v>DNC</v>
      </c>
      <c r="L18" s="45">
        <f>IF(AND(K18&lt;50,K18&gt;0),400/(K18+3),IF(K18="DNF",400/(K$68+4),0))</f>
        <v>0</v>
      </c>
      <c r="M18" s="44" t="str">
        <f>IF(ISNA(VLOOKUP($B18,'Race 5'!$A$5:$I$27,9,FALSE)),"DNC",VLOOKUP($B18,'Race 5'!$A$5:$I$27,9,FALSE))</f>
        <v>DNC</v>
      </c>
      <c r="N18" s="45">
        <f>IF(AND(M18&lt;50,M18&gt;0),400/(M18+3),IF(M18="DNF",400/(M$68+4),0))</f>
        <v>0</v>
      </c>
      <c r="O18" s="46">
        <f>+N18+L18+J18+H18+F18</f>
        <v>0</v>
      </c>
      <c r="P18" s="47">
        <f>+O18-R18</f>
        <v>0</v>
      </c>
      <c r="Q18" s="48">
        <f>RANK(P18,$P$4:$P$68,0)</f>
        <v>20</v>
      </c>
      <c r="R18" s="50">
        <f>MIN(S18:W18)</f>
        <v>0</v>
      </c>
      <c r="S18" s="50">
        <f>+F18</f>
        <v>0</v>
      </c>
      <c r="T18" s="50">
        <f>+H18</f>
        <v>0</v>
      </c>
      <c r="U18" s="50">
        <f>+J18</f>
        <v>0</v>
      </c>
      <c r="V18" s="50">
        <f>+L18</f>
        <v>0</v>
      </c>
      <c r="W18" s="50">
        <f>+N18</f>
        <v>0</v>
      </c>
    </row>
    <row r="19" spans="1:23" hidden="1">
      <c r="A19">
        <f>IF(SUM(E19:N19)=0,0,1)</f>
        <v>0</v>
      </c>
      <c r="B19" s="4">
        <v>95</v>
      </c>
      <c r="C19" s="43" t="str">
        <f>VLOOKUP($B19,[1]Sheet1!$A$3:$C$89,2)</f>
        <v>Alaurial</v>
      </c>
      <c r="D19" s="43" t="str">
        <f>VLOOKUP($B19,[1]Sheet1!$A$3:$C$89,3)</f>
        <v>S Parsons</v>
      </c>
      <c r="E19" s="44" t="str">
        <f>IF(ISNA(VLOOKUP($B19,'Race 1'!$A$5:$I$33,9,FALSE)),"DNC",VLOOKUP($B19,'Race 1'!$A$5:$I$33,9,FALSE))</f>
        <v>DNC</v>
      </c>
      <c r="F19" s="45">
        <f>IF(AND(E19&lt;50,E19&gt;0),400/(E19+3),IF(E19="DNF",400/(E$68+4),0))</f>
        <v>0</v>
      </c>
      <c r="G19" s="44" t="str">
        <f>IF(ISNA(VLOOKUP($B19,'Race 2'!$A$5:$I$25,9,FALSE)),"DNC",VLOOKUP($B19,'Race 2'!$A$5:$I$25,9,FALSE))</f>
        <v>DNC</v>
      </c>
      <c r="H19" s="45">
        <f>IF(AND(G19&lt;50,G19&gt;0),400/(G19+3),IF(G19="DNF",400/(G$68+4),0))</f>
        <v>0</v>
      </c>
      <c r="I19" s="44" t="str">
        <f>IF(ISNA(VLOOKUP($B19,'Race 3'!$A$5:$I$24,9,FALSE)),"DNC",VLOOKUP($B19,'Race 3'!$A$5:$I$24,9,FALSE))</f>
        <v>DNC</v>
      </c>
      <c r="J19" s="45">
        <f>IF(AND(I19&lt;50,I19&gt;0),400/(I19+3),IF(I19="DNF",400/(I$68+4),0))</f>
        <v>0</v>
      </c>
      <c r="K19" s="44" t="str">
        <f>IF(ISNA(VLOOKUP($B19,'Race 4'!$A$5:$I$24,9,FALSE)),"DNC",VLOOKUP($B19,'Race 4'!$A$5:$I$24,9,FALSE))</f>
        <v>DNC</v>
      </c>
      <c r="L19" s="45">
        <f>IF(AND(K19&lt;50,K19&gt;0),400/(K19+3),IF(K19="DNF",400/(K$68+4),0))</f>
        <v>0</v>
      </c>
      <c r="M19" s="44" t="str">
        <f>IF(ISNA(VLOOKUP($B19,'Race 5'!$A$5:$I$27,9,FALSE)),"DNC",VLOOKUP($B19,'Race 5'!$A$5:$I$27,9,FALSE))</f>
        <v>DNC</v>
      </c>
      <c r="N19" s="45">
        <f>IF(AND(M19&lt;50,M19&gt;0),400/(M19+3),IF(M19="DNF",400/(M$68+4),0))</f>
        <v>0</v>
      </c>
      <c r="O19" s="46">
        <f>+N19+L19+J19+H19+F19</f>
        <v>0</v>
      </c>
      <c r="P19" s="47">
        <f>+O19-R19</f>
        <v>0</v>
      </c>
      <c r="Q19" s="48">
        <f>RANK(P19,$P$4:$P$68,0)</f>
        <v>20</v>
      </c>
      <c r="R19" s="50">
        <f>MIN(S19:W19)</f>
        <v>0</v>
      </c>
      <c r="S19" s="50">
        <f>+F19</f>
        <v>0</v>
      </c>
      <c r="T19" s="50">
        <f>+H19</f>
        <v>0</v>
      </c>
      <c r="U19" s="50">
        <f>+J19</f>
        <v>0</v>
      </c>
      <c r="V19" s="50">
        <f>+L19</f>
        <v>0</v>
      </c>
      <c r="W19" s="50">
        <f>+N19</f>
        <v>0</v>
      </c>
    </row>
    <row r="20" spans="1:23" hidden="1">
      <c r="A20">
        <f>IF(SUM(E20:N20)=0,0,1)</f>
        <v>0</v>
      </c>
      <c r="B20" s="4">
        <v>97</v>
      </c>
      <c r="C20" s="43" t="str">
        <f>VLOOKUP($B20,[1]Sheet1!$A$3:$C$89,2)</f>
        <v>Racing Stripes</v>
      </c>
      <c r="D20" s="43" t="str">
        <f>VLOOKUP($B20,[1]Sheet1!$A$3:$C$89,3)</f>
        <v>D Palmer</v>
      </c>
      <c r="E20" s="44" t="str">
        <f>IF(ISNA(VLOOKUP($B20,'Race 1'!$A$5:$I$33,9,FALSE)),"DNC",VLOOKUP($B20,'Race 1'!$A$5:$I$33,9,FALSE))</f>
        <v>DNC</v>
      </c>
      <c r="F20" s="45">
        <f>IF(AND(E20&lt;50,E20&gt;0),400/(E20+3),IF(E20="DNF",400/(E$68+4),0))</f>
        <v>0</v>
      </c>
      <c r="G20" s="44" t="str">
        <f>IF(ISNA(VLOOKUP($B20,'Race 2'!$A$5:$I$25,9,FALSE)),"DNC",VLOOKUP($B20,'Race 2'!$A$5:$I$25,9,FALSE))</f>
        <v>DNC</v>
      </c>
      <c r="H20" s="45">
        <f>IF(AND(G20&lt;50,G20&gt;0),400/(G20+3),IF(G20="DNF",400/(G$68+4),0))</f>
        <v>0</v>
      </c>
      <c r="I20" s="44" t="str">
        <f>IF(ISNA(VLOOKUP($B20,'Race 3'!$A$5:$I$24,9,FALSE)),"DNC",VLOOKUP($B20,'Race 3'!$A$5:$I$24,9,FALSE))</f>
        <v>DNC</v>
      </c>
      <c r="J20" s="45">
        <f>IF(AND(I20&lt;50,I20&gt;0),400/(I20+3),IF(I20="DNF",400/(I$68+4),0))</f>
        <v>0</v>
      </c>
      <c r="K20" s="44" t="str">
        <f>IF(ISNA(VLOOKUP($B20,'Race 4'!$A$5:$I$24,9,FALSE)),"DNC",VLOOKUP($B20,'Race 4'!$A$5:$I$24,9,FALSE))</f>
        <v>DNC</v>
      </c>
      <c r="L20" s="45">
        <f>IF(AND(K20&lt;50,K20&gt;0),400/(K20+3),IF(K20="DNF",400/(K$68+4),0))</f>
        <v>0</v>
      </c>
      <c r="M20" s="44" t="str">
        <f>IF(ISNA(VLOOKUP($B20,'Race 5'!$A$5:$I$27,9,FALSE)),"DNC",VLOOKUP($B20,'Race 5'!$A$5:$I$27,9,FALSE))</f>
        <v>DNC</v>
      </c>
      <c r="N20" s="45">
        <f>IF(AND(M20&lt;50,M20&gt;0),400/(M20+3),IF(M20="DNF",400/(M$68+4),0))</f>
        <v>0</v>
      </c>
      <c r="O20" s="46">
        <f>+N20+L20+J20+H20+F20</f>
        <v>0</v>
      </c>
      <c r="P20" s="47">
        <f>+O20-R20</f>
        <v>0</v>
      </c>
      <c r="Q20" s="48">
        <f>RANK(P20,$P$4:$P$68,0)</f>
        <v>20</v>
      </c>
      <c r="R20" s="50">
        <f>MIN(S20:W20)</f>
        <v>0</v>
      </c>
      <c r="S20" s="50">
        <f>+F20</f>
        <v>0</v>
      </c>
      <c r="T20" s="50">
        <f>+H20</f>
        <v>0</v>
      </c>
      <c r="U20" s="50">
        <f>+J20</f>
        <v>0</v>
      </c>
      <c r="V20" s="50">
        <f>+L20</f>
        <v>0</v>
      </c>
      <c r="W20" s="50">
        <f>+N20</f>
        <v>0</v>
      </c>
    </row>
    <row r="21" spans="1:23">
      <c r="A21">
        <f>IF(SUM(E21:N21)=0,0,1)</f>
        <v>1</v>
      </c>
      <c r="B21" s="4">
        <v>256</v>
      </c>
      <c r="C21" s="43" t="str">
        <f>VLOOKUP($B21,[1]Sheet1!$A$3:$C$89,2)</f>
        <v>Front Runner</v>
      </c>
      <c r="D21" s="43" t="str">
        <f>VLOOKUP($B21,[1]Sheet1!$A$3:$C$89,3)</f>
        <v>D Le Page</v>
      </c>
      <c r="E21" s="44">
        <f>IF(ISNA(VLOOKUP($B21,'Race 1'!$A$5:$I$33,9,FALSE)),"DNC",VLOOKUP($B21,'Race 1'!$A$5:$I$33,9,FALSE))</f>
        <v>5</v>
      </c>
      <c r="F21" s="45">
        <f>IF(AND(E21&lt;50,E21&gt;0),400/(E21+3),IF(E21="DNF",400/(E$68+4),0))</f>
        <v>50</v>
      </c>
      <c r="G21" s="44">
        <f>IF(ISNA(VLOOKUP($B21,'Race 2'!$A$5:$I$25,9,FALSE)),"DNC",VLOOKUP($B21,'Race 2'!$A$5:$I$25,9,FALSE))</f>
        <v>9</v>
      </c>
      <c r="H21" s="45">
        <f>IF(AND(G21&lt;50,G21&gt;0),400/(G21+3),IF(G21="DNF",400/(G$68+4),0))</f>
        <v>33.333333333333336</v>
      </c>
      <c r="I21" s="44">
        <f>IF(ISNA(VLOOKUP($B21,'Race 3'!$A$5:$I$24,9,FALSE)),"DNC",VLOOKUP($B21,'Race 3'!$A$5:$I$24,9,FALSE))</f>
        <v>12</v>
      </c>
      <c r="J21" s="45">
        <f>IF(AND(I21&lt;50,I21&gt;0),400/(I21+3),IF(I21="DNF",400/(I$68+4),0))</f>
        <v>26.666666666666668</v>
      </c>
      <c r="K21" s="44">
        <f>IF(ISNA(VLOOKUP($B21,'Race 4'!$A$5:$I$24,9,FALSE)),"DNC",VLOOKUP($B21,'Race 4'!$A$5:$I$24,9,FALSE))</f>
        <v>5</v>
      </c>
      <c r="L21" s="45">
        <f>IF(AND(K21&lt;50,K21&gt;0),400/(K21+3),IF(K21="DNF",400/(K$68+4),0))</f>
        <v>50</v>
      </c>
      <c r="M21" s="44">
        <f>IF(ISNA(VLOOKUP($B21,'Race 5'!$A$5:$I$27,9,FALSE)),"DNC",VLOOKUP($B21,'Race 5'!$A$5:$I$27,9,FALSE))</f>
        <v>1</v>
      </c>
      <c r="N21" s="45">
        <f>IF(AND(M21&lt;50,M21&gt;0),400/(M21+3),IF(M21="DNF",400/(M$68+4),0))</f>
        <v>100</v>
      </c>
      <c r="O21" s="46">
        <f>+N21+L21+J21+H21+F21</f>
        <v>260</v>
      </c>
      <c r="P21" s="47">
        <f>+O21-R21</f>
        <v>233.33333333333334</v>
      </c>
      <c r="Q21" s="48">
        <f>RANK(P21,$P$4:$P$68,0)</f>
        <v>6</v>
      </c>
      <c r="R21" s="50">
        <f>MIN(S21:W21)</f>
        <v>26.666666666666668</v>
      </c>
      <c r="S21" s="50">
        <f>+F21</f>
        <v>50</v>
      </c>
      <c r="T21" s="50">
        <f>+H21</f>
        <v>33.333333333333336</v>
      </c>
      <c r="U21" s="50">
        <f>+J21</f>
        <v>26.666666666666668</v>
      </c>
      <c r="V21" s="50">
        <f>+L21</f>
        <v>50</v>
      </c>
      <c r="W21" s="50">
        <f>+N21</f>
        <v>100</v>
      </c>
    </row>
    <row r="22" spans="1:23" hidden="1">
      <c r="A22">
        <f>IF(SUM(E22:N22)=0,0,1)</f>
        <v>0</v>
      </c>
      <c r="B22" s="4">
        <v>102</v>
      </c>
      <c r="C22" s="43" t="str">
        <f>VLOOKUP($B22,[1]Sheet1!$A$3:$C$89,2)</f>
        <v>Kahu</v>
      </c>
      <c r="D22" s="43" t="str">
        <f>VLOOKUP($B22,[1]Sheet1!$A$3:$C$89,3)</f>
        <v>P Holland</v>
      </c>
      <c r="E22" s="44" t="str">
        <f>IF(ISNA(VLOOKUP($B22,'Race 1'!$A$5:$I$33,9,FALSE)),"DNC",VLOOKUP($B22,'Race 1'!$A$5:$I$33,9,FALSE))</f>
        <v>DNC</v>
      </c>
      <c r="F22" s="45">
        <f>IF(AND(E22&lt;50,E22&gt;0),400/(E22+3),IF(E22="DNF",400/(E$68+4),0))</f>
        <v>0</v>
      </c>
      <c r="G22" s="44" t="str">
        <f>IF(ISNA(VLOOKUP($B22,'Race 2'!$A$5:$I$25,9,FALSE)),"DNC",VLOOKUP($B22,'Race 2'!$A$5:$I$25,9,FALSE))</f>
        <v>DNC</v>
      </c>
      <c r="H22" s="45">
        <f>IF(AND(G22&lt;50,G22&gt;0),400/(G22+3),IF(G22="DNF",400/(G$68+4),0))</f>
        <v>0</v>
      </c>
      <c r="I22" s="44" t="str">
        <f>IF(ISNA(VLOOKUP($B22,'Race 3'!$A$5:$I$24,9,FALSE)),"DNC",VLOOKUP($B22,'Race 3'!$A$5:$I$24,9,FALSE))</f>
        <v>DNC</v>
      </c>
      <c r="J22" s="45">
        <f>IF(AND(I22&lt;50,I22&gt;0),400/(I22+3),IF(I22="DNF",400/(I$68+4),0))</f>
        <v>0</v>
      </c>
      <c r="K22" s="44" t="str">
        <f>IF(ISNA(VLOOKUP($B22,'Race 4'!$A$5:$I$24,9,FALSE)),"DNC",VLOOKUP($B22,'Race 4'!$A$5:$I$24,9,FALSE))</f>
        <v>DNC</v>
      </c>
      <c r="L22" s="45">
        <f>IF(AND(K22&lt;50,K22&gt;0),400/(K22+3),IF(K22="DNF",400/(K$68+4),0))</f>
        <v>0</v>
      </c>
      <c r="M22" s="44" t="str">
        <f>IF(ISNA(VLOOKUP($B22,'Race 5'!$A$5:$I$27,9,FALSE)),"DNC",VLOOKUP($B22,'Race 5'!$A$5:$I$27,9,FALSE))</f>
        <v>DNC</v>
      </c>
      <c r="N22" s="45">
        <f>IF(AND(M22&lt;50,M22&gt;0),400/(M22+3),IF(M22="DNF",400/(M$68+4),0))</f>
        <v>0</v>
      </c>
      <c r="O22" s="46">
        <f>+N22+L22+J22+H22+F22</f>
        <v>0</v>
      </c>
      <c r="P22" s="47">
        <f>+O22-R22</f>
        <v>0</v>
      </c>
      <c r="Q22" s="48">
        <f>RANK(P22,$P$4:$P$68,0)</f>
        <v>20</v>
      </c>
      <c r="R22" s="50">
        <f>MIN(S22:W22)</f>
        <v>0</v>
      </c>
      <c r="S22" s="50">
        <f>+F22</f>
        <v>0</v>
      </c>
      <c r="T22" s="50">
        <f>+H22</f>
        <v>0</v>
      </c>
      <c r="U22" s="50">
        <f>+J22</f>
        <v>0</v>
      </c>
      <c r="V22" s="50">
        <f>+L22</f>
        <v>0</v>
      </c>
      <c r="W22" s="50">
        <f>+N22</f>
        <v>0</v>
      </c>
    </row>
    <row r="23" spans="1:23" ht="12.75" customHeight="1">
      <c r="A23">
        <f>IF(SUM(E23:N23)=0,0,1)</f>
        <v>1</v>
      </c>
      <c r="B23" s="4">
        <v>74</v>
      </c>
      <c r="C23" s="43" t="str">
        <f>VLOOKUP($B23,[1]Sheet1!$A$3:$C$89,2)</f>
        <v>Limit</v>
      </c>
      <c r="D23" s="43" t="str">
        <f>VLOOKUP($B23,[1]Sheet1!$A$3:$C$89,3)</f>
        <v>J Boraston</v>
      </c>
      <c r="E23" s="44">
        <f>IF(ISNA(VLOOKUP($B23,'Race 1'!$A$5:$I$33,9,FALSE)),"DNC",VLOOKUP($B23,'Race 1'!$A$5:$I$33,9,FALSE))</f>
        <v>4</v>
      </c>
      <c r="F23" s="45">
        <f>IF(AND(E23&lt;50,E23&gt;0),400/(E23+3),IF(E23="DNF",400/(E$68+4),0))</f>
        <v>57.142857142857146</v>
      </c>
      <c r="G23" s="44">
        <f>IF(ISNA(VLOOKUP($B23,'Race 2'!$A$5:$I$25,9,FALSE)),"DNC",VLOOKUP($B23,'Race 2'!$A$5:$I$25,9,FALSE))</f>
        <v>10</v>
      </c>
      <c r="H23" s="45">
        <f>IF(AND(G23&lt;50,G23&gt;0),400/(G23+3),IF(G23="DNF",400/(G$68+4),0))</f>
        <v>30.76923076923077</v>
      </c>
      <c r="I23" s="44">
        <f>IF(ISNA(VLOOKUP($B23,'Race 3'!$A$5:$I$24,9,FALSE)),"DNC",VLOOKUP($B23,'Race 3'!$A$5:$I$24,9,FALSE))</f>
        <v>4</v>
      </c>
      <c r="J23" s="45">
        <f>IF(AND(I23&lt;50,I23&gt;0),400/(I23+3),IF(I23="DNF",400/(I$68+4),0))</f>
        <v>57.142857142857146</v>
      </c>
      <c r="K23" s="44">
        <f>IF(ISNA(VLOOKUP($B23,'Race 4'!$A$5:$I$24,9,FALSE)),"DNC",VLOOKUP($B23,'Race 4'!$A$5:$I$24,9,FALSE))</f>
        <v>11</v>
      </c>
      <c r="L23" s="45">
        <f>IF(AND(K23&lt;50,K23&gt;0),400/(K23+3),IF(K23="DNF",400/(K$68+4),0))</f>
        <v>28.571428571428573</v>
      </c>
      <c r="M23" s="44">
        <f>IF(ISNA(VLOOKUP($B23,'Race 5'!$A$5:$I$27,9,FALSE)),"DNC",VLOOKUP($B23,'Race 5'!$A$5:$I$27,9,FALSE))</f>
        <v>10</v>
      </c>
      <c r="N23" s="45">
        <f>IF(AND(M23&lt;50,M23&gt;0),400/(M23+3),IF(M23="DNF",400/(M$68+4),0))</f>
        <v>30.76923076923077</v>
      </c>
      <c r="O23" s="46">
        <f>+N23+L23+J23+H23+F23</f>
        <v>204.39560439560441</v>
      </c>
      <c r="P23" s="47">
        <f>+O23-R23</f>
        <v>175.82417582417582</v>
      </c>
      <c r="Q23" s="48">
        <f>RANK(P23,$P$4:$P$68,0)</f>
        <v>7</v>
      </c>
      <c r="R23" s="50">
        <f>MIN(S23:W23)</f>
        <v>28.571428571428573</v>
      </c>
      <c r="S23" s="50">
        <f>+F23</f>
        <v>57.142857142857146</v>
      </c>
      <c r="T23" s="50">
        <f>+H23</f>
        <v>30.76923076923077</v>
      </c>
      <c r="U23" s="50">
        <f>+J23</f>
        <v>57.142857142857146</v>
      </c>
      <c r="V23" s="50">
        <f>+L23</f>
        <v>28.571428571428573</v>
      </c>
      <c r="W23" s="50">
        <f>+N23</f>
        <v>30.76923076923077</v>
      </c>
    </row>
    <row r="24" spans="1:23" hidden="1">
      <c r="A24">
        <f>IF(SUM(E24:N24)=0,0,1)</f>
        <v>0</v>
      </c>
      <c r="B24" s="4">
        <v>114</v>
      </c>
      <c r="C24" s="43" t="str">
        <f>VLOOKUP($B24,[1]Sheet1!$A$3:$C$89,2)</f>
        <v>Zeferio</v>
      </c>
      <c r="D24" s="43" t="str">
        <f>VLOOKUP($B24,[1]Sheet1!$A$3:$C$89,3)</f>
        <v>W Thomas</v>
      </c>
      <c r="E24" s="44" t="str">
        <f>IF(ISNA(VLOOKUP($B24,'Race 1'!$A$5:$I$33,9,FALSE)),"DNC",VLOOKUP($B24,'Race 1'!$A$5:$I$33,9,FALSE))</f>
        <v>DNC</v>
      </c>
      <c r="F24" s="45">
        <f>IF(AND(E24&lt;50,E24&gt;0),400/(E24+3),IF(E24="DNF",400/(E$68+4),0))</f>
        <v>0</v>
      </c>
      <c r="G24" s="44" t="str">
        <f>IF(ISNA(VLOOKUP($B24,'Race 2'!$A$5:$I$25,9,FALSE)),"DNC",VLOOKUP($B24,'Race 2'!$A$5:$I$25,9,FALSE))</f>
        <v>DNC</v>
      </c>
      <c r="H24" s="45">
        <f>IF(AND(G24&lt;50,G24&gt;0),400/(G24+3),IF(G24="DNF",400/(G$68+4),0))</f>
        <v>0</v>
      </c>
      <c r="I24" s="44" t="str">
        <f>IF(ISNA(VLOOKUP($B24,'Race 3'!$A$5:$I$24,9,FALSE)),"DNC",VLOOKUP($B24,'Race 3'!$A$5:$I$24,9,FALSE))</f>
        <v>DNC</v>
      </c>
      <c r="J24" s="45">
        <f>IF(AND(I24&lt;50,I24&gt;0),400/(I24+3),IF(I24="DNF",400/(I$68+4),0))</f>
        <v>0</v>
      </c>
      <c r="K24" s="44" t="str">
        <f>IF(ISNA(VLOOKUP($B24,'Race 4'!$A$5:$I$24,9,FALSE)),"DNC",VLOOKUP($B24,'Race 4'!$A$5:$I$24,9,FALSE))</f>
        <v>DNC</v>
      </c>
      <c r="L24" s="45">
        <f>IF(AND(K24&lt;50,K24&gt;0),400/(K24+3),IF(K24="DNF",400/(K$68+4),0))</f>
        <v>0</v>
      </c>
      <c r="M24" s="44" t="str">
        <f>IF(ISNA(VLOOKUP($B24,'Race 5'!$A$5:$I$27,9,FALSE)),"DNC",VLOOKUP($B24,'Race 5'!$A$5:$I$27,9,FALSE))</f>
        <v>DNC</v>
      </c>
      <c r="N24" s="45">
        <f>IF(AND(M24&lt;50,M24&gt;0),400/(M24+3),IF(M24="DNF",400/(M$68+4),0))</f>
        <v>0</v>
      </c>
      <c r="O24" s="46">
        <f>+N24+L24+J24+H24+F24</f>
        <v>0</v>
      </c>
      <c r="P24" s="47">
        <f>+O24-R24</f>
        <v>0</v>
      </c>
      <c r="Q24" s="48">
        <f>RANK(P24,$P$4:$P$68,0)</f>
        <v>20</v>
      </c>
      <c r="R24" s="50">
        <f>MIN(S24:W24)</f>
        <v>0</v>
      </c>
      <c r="S24" s="50">
        <f>+F24</f>
        <v>0</v>
      </c>
      <c r="T24" s="50">
        <f>+H24</f>
        <v>0</v>
      </c>
      <c r="U24" s="50">
        <f>+J24</f>
        <v>0</v>
      </c>
      <c r="V24" s="50">
        <f>+L24</f>
        <v>0</v>
      </c>
      <c r="W24" s="50">
        <f>+N24</f>
        <v>0</v>
      </c>
    </row>
    <row r="25" spans="1:23" hidden="1">
      <c r="A25">
        <f>IF(SUM(E25:N25)=0,0,1)</f>
        <v>0</v>
      </c>
      <c r="B25" s="4">
        <v>129</v>
      </c>
      <c r="C25" s="43" t="str">
        <f>VLOOKUP($B25,[1]Sheet1!$A$3:$C$89,2)</f>
        <v>Accolade</v>
      </c>
      <c r="D25" s="43" t="str">
        <f>VLOOKUP($B25,[1]Sheet1!$A$3:$C$89,3)</f>
        <v>G Mantell</v>
      </c>
      <c r="E25" s="44" t="str">
        <f>IF(ISNA(VLOOKUP($B25,'Race 1'!$A$5:$I$33,9,FALSE)),"DNC",VLOOKUP($B25,'Race 1'!$A$5:$I$33,9,FALSE))</f>
        <v>DNC</v>
      </c>
      <c r="F25" s="45">
        <f>IF(AND(E25&lt;50,E25&gt;0),400/(E25+3),IF(E25="DNF",400/(E$68+4),0))</f>
        <v>0</v>
      </c>
      <c r="G25" s="44" t="str">
        <f>IF(ISNA(VLOOKUP($B25,'Race 2'!$A$5:$I$25,9,FALSE)),"DNC",VLOOKUP($B25,'Race 2'!$A$5:$I$25,9,FALSE))</f>
        <v>DNC</v>
      </c>
      <c r="H25" s="45">
        <f>IF(AND(G25&lt;50,G25&gt;0),400/(G25+3),IF(G25="DNF",400/(G$68+4),0))</f>
        <v>0</v>
      </c>
      <c r="I25" s="44" t="str">
        <f>IF(ISNA(VLOOKUP($B25,'Race 3'!$A$5:$I$24,9,FALSE)),"DNC",VLOOKUP($B25,'Race 3'!$A$5:$I$24,9,FALSE))</f>
        <v>DNC</v>
      </c>
      <c r="J25" s="45">
        <f>IF(AND(I25&lt;50,I25&gt;0),400/(I25+3),IF(I25="DNF",400/(I$68+4),0))</f>
        <v>0</v>
      </c>
      <c r="K25" s="44" t="str">
        <f>IF(ISNA(VLOOKUP($B25,'Race 4'!$A$5:$I$24,9,FALSE)),"DNC",VLOOKUP($B25,'Race 4'!$A$5:$I$24,9,FALSE))</f>
        <v>DNC</v>
      </c>
      <c r="L25" s="45">
        <f>IF(AND(K25&lt;50,K25&gt;0),400/(K25+3),IF(K25="DNF",400/(K$68+4),0))</f>
        <v>0</v>
      </c>
      <c r="M25" s="44" t="str">
        <f>IF(ISNA(VLOOKUP($B25,'Race 5'!$A$5:$I$27,9,FALSE)),"DNC",VLOOKUP($B25,'Race 5'!$A$5:$I$27,9,FALSE))</f>
        <v>DNC</v>
      </c>
      <c r="N25" s="45">
        <f>IF(AND(M25&lt;50,M25&gt;0),400/(M25+3),IF(M25="DNF",400/(M$68+4),0))</f>
        <v>0</v>
      </c>
      <c r="O25" s="46">
        <f>+N25+L25+J25+H25+F25</f>
        <v>0</v>
      </c>
      <c r="P25" s="47">
        <f>+O25-R25</f>
        <v>0</v>
      </c>
      <c r="Q25" s="48">
        <f>RANK(P25,$P$4:$P$68,0)</f>
        <v>20</v>
      </c>
      <c r="R25" s="50">
        <f>MIN(S25:W25)</f>
        <v>0</v>
      </c>
      <c r="S25" s="50">
        <f>+F25</f>
        <v>0</v>
      </c>
      <c r="T25" s="50">
        <f>+H25</f>
        <v>0</v>
      </c>
      <c r="U25" s="50">
        <f>+J25</f>
        <v>0</v>
      </c>
      <c r="V25" s="50">
        <f>+L25</f>
        <v>0</v>
      </c>
      <c r="W25" s="50">
        <f>+N25</f>
        <v>0</v>
      </c>
    </row>
    <row r="26" spans="1:23" hidden="1">
      <c r="A26">
        <f>IF(SUM(E26:N26)=0,0,1)</f>
        <v>0</v>
      </c>
      <c r="B26" s="74">
        <v>141</v>
      </c>
      <c r="C26" s="43" t="str">
        <f>VLOOKUP($B26,[1]Sheet1!$A$3:$C$89,2)</f>
        <v>Ripple</v>
      </c>
      <c r="D26" s="43" t="str">
        <f>VLOOKUP($B26,[1]Sheet1!$A$3:$C$89,3)</f>
        <v>D McKellar</v>
      </c>
      <c r="E26" s="44" t="str">
        <f>IF(ISNA(VLOOKUP($B26,'Race 1'!$A$5:$I$33,9,FALSE)),"DNC",VLOOKUP($B26,'Race 1'!$A$5:$I$33,9,FALSE))</f>
        <v>DNC</v>
      </c>
      <c r="F26" s="45">
        <f>IF(AND(E26&lt;50,E26&gt;0),400/(E26+3),IF(E26="DNF",400/(E$68+4),0))</f>
        <v>0</v>
      </c>
      <c r="G26" s="44" t="str">
        <f>IF(ISNA(VLOOKUP($B26,'Race 2'!$A$5:$I$25,9,FALSE)),"DNC",VLOOKUP($B26,'Race 2'!$A$5:$I$25,9,FALSE))</f>
        <v>DNC</v>
      </c>
      <c r="H26" s="45">
        <f>IF(AND(G26&lt;50,G26&gt;0),400/(G26+3),IF(G26="DNF",400/(G$68+4),0))</f>
        <v>0</v>
      </c>
      <c r="I26" s="44" t="str">
        <f>IF(ISNA(VLOOKUP($B26,'Race 3'!$A$5:$I$24,9,FALSE)),"DNC",VLOOKUP($B26,'Race 3'!$A$5:$I$24,9,FALSE))</f>
        <v>DNC</v>
      </c>
      <c r="J26" s="45">
        <f>IF(AND(I26&lt;50,I26&gt;0),400/(I26+3),IF(I26="DNF",400/(I$68+4),0))</f>
        <v>0</v>
      </c>
      <c r="K26" s="44" t="str">
        <f>IF(ISNA(VLOOKUP($B26,'Race 4'!$A$5:$I$24,9,FALSE)),"DNC",VLOOKUP($B26,'Race 4'!$A$5:$I$24,9,FALSE))</f>
        <v>DNC</v>
      </c>
      <c r="L26" s="45">
        <f>IF(AND(K26&lt;50,K26&gt;0),400/(K26+3),IF(K26="DNF",400/(K$68+4),0))</f>
        <v>0</v>
      </c>
      <c r="M26" s="44" t="str">
        <f>IF(ISNA(VLOOKUP($B26,'Race 5'!$A$5:$I$27,9,FALSE)),"DNC",VLOOKUP($B26,'Race 5'!$A$5:$I$27,9,FALSE))</f>
        <v>DNC</v>
      </c>
      <c r="N26" s="45">
        <f>IF(AND(M26&lt;50,M26&gt;0),400/(M26+3),IF(M26="DNF",400/(M$68+4),0))</f>
        <v>0</v>
      </c>
      <c r="O26" s="46">
        <f>+N26+L26+J26+H26+F26</f>
        <v>0</v>
      </c>
      <c r="P26" s="47">
        <f>+O26-R26</f>
        <v>0</v>
      </c>
      <c r="Q26" s="48">
        <f>RANK(P26,$P$4:$P$68,0)</f>
        <v>20</v>
      </c>
      <c r="R26" s="50">
        <f>MIN(S26:W26)</f>
        <v>0</v>
      </c>
      <c r="S26" s="50">
        <f>+F26</f>
        <v>0</v>
      </c>
      <c r="T26" s="50">
        <f>+H26</f>
        <v>0</v>
      </c>
      <c r="U26" s="50">
        <f>+J26</f>
        <v>0</v>
      </c>
      <c r="V26" s="50">
        <f>+L26</f>
        <v>0</v>
      </c>
      <c r="W26" s="50">
        <f>+N26</f>
        <v>0</v>
      </c>
    </row>
    <row r="27" spans="1:23" ht="12.75" hidden="1" customHeight="1">
      <c r="A27">
        <f>IF(SUM(E27:N27)=0,0,1)</f>
        <v>0</v>
      </c>
      <c r="B27" s="4">
        <v>145</v>
      </c>
      <c r="C27" s="43" t="str">
        <f>VLOOKUP($B27,[1]Sheet1!$A$3:$C$89,2)</f>
        <v xml:space="preserve">Zephlin </v>
      </c>
      <c r="D27" s="43" t="str">
        <f>VLOOKUP($B27,[1]Sheet1!$A$3:$C$89,3)</f>
        <v>D Pender</v>
      </c>
      <c r="E27" s="44" t="str">
        <f>IF(ISNA(VLOOKUP($B27,'Race 1'!$A$5:$I$33,9,FALSE)),"DNC",VLOOKUP($B27,'Race 1'!$A$5:$I$33,9,FALSE))</f>
        <v>DNC</v>
      </c>
      <c r="F27" s="45">
        <f>IF(AND(E27&lt;50,E27&gt;0),400/(E27+3),IF(E27="DNF",400/(E$68+4),0))</f>
        <v>0</v>
      </c>
      <c r="G27" s="44" t="str">
        <f>IF(ISNA(VLOOKUP($B27,'Race 2'!$A$5:$I$25,9,FALSE)),"DNC",VLOOKUP($B27,'Race 2'!$A$5:$I$25,9,FALSE))</f>
        <v>DNC</v>
      </c>
      <c r="H27" s="45">
        <f>IF(AND(G27&lt;50,G27&gt;0),400/(G27+3),IF(G27="DNF",400/(G$68+4),0))</f>
        <v>0</v>
      </c>
      <c r="I27" s="44" t="str">
        <f>IF(ISNA(VLOOKUP($B27,'Race 3'!$A$5:$I$24,9,FALSE)),"DNC",VLOOKUP($B27,'Race 3'!$A$5:$I$24,9,FALSE))</f>
        <v>DNC</v>
      </c>
      <c r="J27" s="45">
        <f>IF(AND(I27&lt;50,I27&gt;0),400/(I27+3),IF(I27="DNF",400/(I$68+4),0))</f>
        <v>0</v>
      </c>
      <c r="K27" s="44" t="str">
        <f>IF(ISNA(VLOOKUP($B27,'Race 4'!$A$5:$I$24,9,FALSE)),"DNC",VLOOKUP($B27,'Race 4'!$A$5:$I$24,9,FALSE))</f>
        <v>DNC</v>
      </c>
      <c r="L27" s="45">
        <f>IF(AND(K27&lt;50,K27&gt;0),400/(K27+3),IF(K27="DNF",400/(K$68+4),0))</f>
        <v>0</v>
      </c>
      <c r="M27" s="44" t="str">
        <f>IF(ISNA(VLOOKUP($B27,'Race 5'!$A$5:$I$27,9,FALSE)),"DNC",VLOOKUP($B27,'Race 5'!$A$5:$I$27,9,FALSE))</f>
        <v>DNC</v>
      </c>
      <c r="N27" s="45">
        <f>IF(AND(M27&lt;50,M27&gt;0),400/(M27+3),IF(M27="DNF",400/(M$68+4),0))</f>
        <v>0</v>
      </c>
      <c r="O27" s="46">
        <f>+N27+L27+J27+H27+F27</f>
        <v>0</v>
      </c>
      <c r="P27" s="47">
        <f>+O27-R27</f>
        <v>0</v>
      </c>
      <c r="Q27" s="48">
        <f>RANK(P27,$P$4:$P$68,0)</f>
        <v>20</v>
      </c>
      <c r="R27" s="50">
        <f>MIN(S27:W27)</f>
        <v>0</v>
      </c>
      <c r="S27" s="50">
        <f>+F27</f>
        <v>0</v>
      </c>
      <c r="T27" s="50">
        <f>+H27</f>
        <v>0</v>
      </c>
      <c r="U27" s="50">
        <f>+J27</f>
        <v>0</v>
      </c>
      <c r="V27" s="50">
        <f>+L27</f>
        <v>0</v>
      </c>
      <c r="W27" s="50">
        <f>+N27</f>
        <v>0</v>
      </c>
    </row>
    <row r="28" spans="1:23">
      <c r="A28">
        <f>IF(SUM(E28:N28)=0,0,1)</f>
        <v>1</v>
      </c>
      <c r="B28" s="4">
        <v>29</v>
      </c>
      <c r="C28" s="43" t="str">
        <f>VLOOKUP($B28,[1]Sheet1!$A$3:$C$89,2)</f>
        <v>Wild Child</v>
      </c>
      <c r="D28" s="43" t="str">
        <f>VLOOKUP($B28,[1]Sheet1!$A$3:$C$89,3)</f>
        <v>T Bird</v>
      </c>
      <c r="E28" s="44">
        <f>IF(ISNA(VLOOKUP($B28,'Race 1'!$A$5:$I$33,9,FALSE)),"DNC",VLOOKUP($B28,'Race 1'!$A$5:$I$33,9,FALSE))</f>
        <v>6</v>
      </c>
      <c r="F28" s="45">
        <f>IF(AND(E28&lt;50,E28&gt;0),400/(E28+3),IF(E28="DNF",400/(E$68+4),0))</f>
        <v>44.444444444444443</v>
      </c>
      <c r="G28" s="44">
        <f>IF(ISNA(VLOOKUP($B28,'Race 2'!$A$5:$I$25,9,FALSE)),"DNC",VLOOKUP($B28,'Race 2'!$A$5:$I$25,9,FALSE))</f>
        <v>11</v>
      </c>
      <c r="H28" s="45">
        <f>IF(AND(G28&lt;50,G28&gt;0),400/(G28+3),IF(G28="DNF",400/(G$68+4),0))</f>
        <v>28.571428571428573</v>
      </c>
      <c r="I28" s="44">
        <f>IF(ISNA(VLOOKUP($B28,'Race 3'!$A$5:$I$24,9,FALSE)),"DNC",VLOOKUP($B28,'Race 3'!$A$5:$I$24,9,FALSE))</f>
        <v>3</v>
      </c>
      <c r="J28" s="45">
        <f>IF(AND(I28&lt;50,I28&gt;0),400/(I28+3),IF(I28="DNF",400/(I$68+4),0))</f>
        <v>66.666666666666671</v>
      </c>
      <c r="K28" s="44">
        <f>IF(ISNA(VLOOKUP($B28,'Race 4'!$A$5:$I$24,9,FALSE)),"DNC",VLOOKUP($B28,'Race 4'!$A$5:$I$24,9,FALSE))</f>
        <v>9</v>
      </c>
      <c r="L28" s="45">
        <f>IF(AND(K28&lt;50,K28&gt;0),400/(K28+3),IF(K28="DNF",400/(K$68+4),0))</f>
        <v>33.333333333333336</v>
      </c>
      <c r="M28" s="44">
        <f>IF(ISNA(VLOOKUP($B28,'Race 5'!$A$5:$I$27,9,FALSE)),"DNC",VLOOKUP($B28,'Race 5'!$A$5:$I$27,9,FALSE))</f>
        <v>12</v>
      </c>
      <c r="N28" s="45">
        <f>IF(AND(M28&lt;50,M28&gt;0),400/(M28+3),IF(M28="DNF",400/(M$68+4),0))</f>
        <v>26.666666666666668</v>
      </c>
      <c r="O28" s="46">
        <f>+N28+L28+J28+H28+F28</f>
        <v>199.6825396825397</v>
      </c>
      <c r="P28" s="47">
        <f>+O28-R28</f>
        <v>173.01587301587304</v>
      </c>
      <c r="Q28" s="48">
        <f>RANK(P28,$P$4:$P$68,0)</f>
        <v>8</v>
      </c>
      <c r="R28" s="50">
        <f>MIN(S28:W28)</f>
        <v>26.666666666666668</v>
      </c>
      <c r="S28" s="50">
        <f>+F28</f>
        <v>44.444444444444443</v>
      </c>
      <c r="T28" s="50">
        <f>+H28</f>
        <v>28.571428571428573</v>
      </c>
      <c r="U28" s="50">
        <f>+J28</f>
        <v>66.666666666666671</v>
      </c>
      <c r="V28" s="50">
        <f>+L28</f>
        <v>33.333333333333336</v>
      </c>
      <c r="W28" s="50">
        <f>+N28</f>
        <v>26.666666666666668</v>
      </c>
    </row>
    <row r="29" spans="1:23" ht="12.75" hidden="1" customHeight="1">
      <c r="A29">
        <f>IF(SUM(E29:N29)=0,0,1)</f>
        <v>0</v>
      </c>
      <c r="B29" s="4">
        <v>151</v>
      </c>
      <c r="C29" s="43" t="str">
        <f>VLOOKUP($B29,[1]Sheet1!$A$3:$C$89,2)</f>
        <v>Westerly</v>
      </c>
      <c r="D29" s="43" t="str">
        <f>VLOOKUP($B29,[1]Sheet1!$A$3:$C$89,3)</f>
        <v>H Thomas</v>
      </c>
      <c r="E29" s="44" t="str">
        <f>IF(ISNA(VLOOKUP($B29,'Race 1'!$A$5:$I$33,9,FALSE)),"DNC",VLOOKUP($B29,'Race 1'!$A$5:$I$33,9,FALSE))</f>
        <v>DNC</v>
      </c>
      <c r="F29" s="45">
        <f>IF(AND(E29&lt;50,E29&gt;0),400/(E29+3),IF(E29="DNF",400/(E$68+4),0))</f>
        <v>0</v>
      </c>
      <c r="G29" s="44" t="str">
        <f>IF(ISNA(VLOOKUP($B29,'Race 2'!$A$5:$I$25,9,FALSE)),"DNC",VLOOKUP($B29,'Race 2'!$A$5:$I$25,9,FALSE))</f>
        <v>DNC</v>
      </c>
      <c r="H29" s="45">
        <f>IF(AND(G29&lt;50,G29&gt;0),400/(G29+3),IF(G29="DNF",400/(G$68+4),0))</f>
        <v>0</v>
      </c>
      <c r="I29" s="44" t="str">
        <f>IF(ISNA(VLOOKUP($B29,'Race 3'!$A$5:$I$24,9,FALSE)),"DNC",VLOOKUP($B29,'Race 3'!$A$5:$I$24,9,FALSE))</f>
        <v>DNC</v>
      </c>
      <c r="J29" s="45">
        <f>IF(AND(I29&lt;50,I29&gt;0),400/(I29+3),IF(I29="DNF",400/(I$68+4),0))</f>
        <v>0</v>
      </c>
      <c r="K29" s="44" t="str">
        <f>IF(ISNA(VLOOKUP($B29,'Race 4'!$A$5:$I$24,9,FALSE)),"DNC",VLOOKUP($B29,'Race 4'!$A$5:$I$24,9,FALSE))</f>
        <v>DNC</v>
      </c>
      <c r="L29" s="45">
        <f>IF(AND(K29&lt;50,K29&gt;0),400/(K29+3),IF(K29="DNF",400/(K$68+4),0))</f>
        <v>0</v>
      </c>
      <c r="M29" s="44" t="str">
        <f>IF(ISNA(VLOOKUP($B29,'Race 5'!$A$5:$I$27,9,FALSE)),"DNC",VLOOKUP($B29,'Race 5'!$A$5:$I$27,9,FALSE))</f>
        <v>DNC</v>
      </c>
      <c r="N29" s="45">
        <f>IF(AND(M29&lt;50,M29&gt;0),400/(M29+3),IF(M29="DNF",400/(M$68+4),0))</f>
        <v>0</v>
      </c>
      <c r="O29" s="46">
        <f>+N29+L29+J29+H29+F29</f>
        <v>0</v>
      </c>
      <c r="P29" s="47">
        <f>+O29-R29</f>
        <v>0</v>
      </c>
      <c r="Q29" s="48">
        <f>RANK(P29,$P$4:$P$68,0)</f>
        <v>20</v>
      </c>
      <c r="R29" s="50">
        <f>MIN(S29:W29)</f>
        <v>0</v>
      </c>
      <c r="S29" s="50">
        <f>+F29</f>
        <v>0</v>
      </c>
      <c r="T29" s="50">
        <f>+H29</f>
        <v>0</v>
      </c>
      <c r="U29" s="50">
        <f>+J29</f>
        <v>0</v>
      </c>
      <c r="V29" s="50">
        <f>+L29</f>
        <v>0</v>
      </c>
      <c r="W29" s="50">
        <f>+N29</f>
        <v>0</v>
      </c>
    </row>
    <row r="30" spans="1:23">
      <c r="A30">
        <f>IF(SUM(E30:N30)=0,0,1)</f>
        <v>1</v>
      </c>
      <c r="B30" s="4">
        <v>322</v>
      </c>
      <c r="C30" s="43" t="str">
        <f>VLOOKUP($B30,[1]Sheet1!$A$3:$C$89,2)</f>
        <v>Victoria</v>
      </c>
      <c r="D30" s="43" t="str">
        <f>VLOOKUP($B30,[1]Sheet1!$A$3:$C$89,3)</f>
        <v>P Stokell</v>
      </c>
      <c r="E30" s="44">
        <f>IF(ISNA(VLOOKUP($B30,'Race 1'!$A$5:$I$33,9,FALSE)),"DNC",VLOOKUP($B30,'Race 1'!$A$5:$I$33,9,FALSE))</f>
        <v>14</v>
      </c>
      <c r="F30" s="45">
        <f>IF(AND(E30&lt;50,E30&gt;0),400/(E30+3),IF(E30="DNF",400/(E$68+4),0))</f>
        <v>23.529411764705884</v>
      </c>
      <c r="G30" s="44">
        <f>IF(ISNA(VLOOKUP($B30,'Race 2'!$A$5:$I$25,9,FALSE)),"DNC",VLOOKUP($B30,'Race 2'!$A$5:$I$25,9,FALSE))</f>
        <v>7</v>
      </c>
      <c r="H30" s="45">
        <f>IF(AND(G30&lt;50,G30&gt;0),400/(G30+3),IF(G30="DNF",400/(G$68+4),0))</f>
        <v>40</v>
      </c>
      <c r="I30" s="44">
        <f>IF(ISNA(VLOOKUP($B30,'Race 3'!$A$5:$I$24,9,FALSE)),"DNC",VLOOKUP($B30,'Race 3'!$A$5:$I$24,9,FALSE))</f>
        <v>8</v>
      </c>
      <c r="J30" s="45">
        <f>IF(AND(I30&lt;50,I30&gt;0),400/(I30+3),IF(I30="DNF",400/(I$68+4),0))</f>
        <v>36.363636363636367</v>
      </c>
      <c r="K30" s="44">
        <f>IF(ISNA(VLOOKUP($B30,'Race 4'!$A$5:$I$24,9,FALSE)),"DNC",VLOOKUP($B30,'Race 4'!$A$5:$I$24,9,FALSE))</f>
        <v>8</v>
      </c>
      <c r="L30" s="45">
        <f>IF(AND(K30&lt;50,K30&gt;0),400/(K30+3),IF(K30="DNF",400/(K$68+4),0))</f>
        <v>36.363636363636367</v>
      </c>
      <c r="M30" s="44">
        <f>IF(ISNA(VLOOKUP($B30,'Race 5'!$A$5:$I$27,9,FALSE)),"DNC",VLOOKUP($B30,'Race 5'!$A$5:$I$27,9,FALSE))</f>
        <v>4</v>
      </c>
      <c r="N30" s="45">
        <f>IF(AND(M30&lt;50,M30&gt;0),400/(M30+3),IF(M30="DNF",400/(M$68+4),0))</f>
        <v>57.142857142857146</v>
      </c>
      <c r="O30" s="46">
        <f>+N30+L30+J30+H30+F30</f>
        <v>193.39954163483577</v>
      </c>
      <c r="P30" s="47">
        <f>+O30-R30</f>
        <v>169.87012987012989</v>
      </c>
      <c r="Q30" s="48">
        <f>RANK(P30,$P$4:$P$68,0)</f>
        <v>9</v>
      </c>
      <c r="R30" s="50">
        <f>MIN(S30:W30)</f>
        <v>23.529411764705884</v>
      </c>
      <c r="S30" s="50">
        <f>+F30</f>
        <v>23.529411764705884</v>
      </c>
      <c r="T30" s="50">
        <f>+H30</f>
        <v>40</v>
      </c>
      <c r="U30" s="50">
        <f>+J30</f>
        <v>36.363636363636367</v>
      </c>
      <c r="V30" s="50">
        <f>+L30</f>
        <v>36.363636363636367</v>
      </c>
      <c r="W30" s="50">
        <f>+N30</f>
        <v>57.142857142857146</v>
      </c>
    </row>
    <row r="31" spans="1:23" hidden="1">
      <c r="A31">
        <f>IF(SUM(E31:N31)=0,0,1)</f>
        <v>0</v>
      </c>
      <c r="B31" s="4">
        <v>170</v>
      </c>
      <c r="C31" s="43" t="str">
        <f>VLOOKUP($B31,[1]Sheet1!$A$3:$C$89,2)</f>
        <v>Coriana II</v>
      </c>
      <c r="D31" s="43" t="str">
        <f>VLOOKUP($B31,[1]Sheet1!$A$3:$C$89,3)</f>
        <v>R Proko</v>
      </c>
      <c r="E31" s="44" t="str">
        <f>IF(ISNA(VLOOKUP($B31,'Race 1'!$A$5:$I$33,9,FALSE)),"DNC",VLOOKUP($B31,'Race 1'!$A$5:$I$33,9,FALSE))</f>
        <v>DNC</v>
      </c>
      <c r="F31" s="45">
        <f>IF(AND(E31&lt;50,E31&gt;0),400/(E31+3),IF(E31="DNF",400/(E$68+4),0))</f>
        <v>0</v>
      </c>
      <c r="G31" s="44" t="str">
        <f>IF(ISNA(VLOOKUP($B31,'Race 2'!$A$5:$I$25,9,FALSE)),"DNC",VLOOKUP($B31,'Race 2'!$A$5:$I$25,9,FALSE))</f>
        <v>DNC</v>
      </c>
      <c r="H31" s="45">
        <f>IF(AND(G31&lt;50,G31&gt;0),400/(G31+3),IF(G31="DNF",400/(G$68+4),0))</f>
        <v>0</v>
      </c>
      <c r="I31" s="44" t="str">
        <f>IF(ISNA(VLOOKUP($B31,'Race 3'!$A$5:$I$24,9,FALSE)),"DNC",VLOOKUP($B31,'Race 3'!$A$5:$I$24,9,FALSE))</f>
        <v>DNC</v>
      </c>
      <c r="J31" s="45">
        <f>IF(AND(I31&lt;50,I31&gt;0),400/(I31+3),IF(I31="DNF",400/(I$68+4),0))</f>
        <v>0</v>
      </c>
      <c r="K31" s="44" t="str">
        <f>IF(ISNA(VLOOKUP($B31,'Race 4'!$A$5:$I$24,9,FALSE)),"DNC",VLOOKUP($B31,'Race 4'!$A$5:$I$24,9,FALSE))</f>
        <v>DNC</v>
      </c>
      <c r="L31" s="45">
        <f>IF(AND(K31&lt;50,K31&gt;0),400/(K31+3),IF(K31="DNF",400/(K$68+4),0))</f>
        <v>0</v>
      </c>
      <c r="M31" s="44" t="str">
        <f>IF(ISNA(VLOOKUP($B31,'Race 5'!$A$5:$I$27,9,FALSE)),"DNC",VLOOKUP($B31,'Race 5'!$A$5:$I$27,9,FALSE))</f>
        <v>DNC</v>
      </c>
      <c r="N31" s="45">
        <f>IF(AND(M31&lt;50,M31&gt;0),400/(M31+3),IF(M31="DNF",400/(M$68+4),0))</f>
        <v>0</v>
      </c>
      <c r="O31" s="46">
        <f>+N31+L31+J31+H31+F31</f>
        <v>0</v>
      </c>
      <c r="P31" s="47">
        <f>+O31-R31</f>
        <v>0</v>
      </c>
      <c r="Q31" s="48">
        <f>RANK(P31,$P$4:$P$68,0)</f>
        <v>20</v>
      </c>
      <c r="R31" s="50">
        <f>MIN(S31:W31)</f>
        <v>0</v>
      </c>
      <c r="S31" s="50">
        <f>+F31</f>
        <v>0</v>
      </c>
      <c r="T31" s="50">
        <f>+H31</f>
        <v>0</v>
      </c>
      <c r="U31" s="50">
        <f>+J31</f>
        <v>0</v>
      </c>
      <c r="V31" s="50">
        <f>+L31</f>
        <v>0</v>
      </c>
      <c r="W31" s="50">
        <f>+N31</f>
        <v>0</v>
      </c>
    </row>
    <row r="32" spans="1:23" hidden="1">
      <c r="A32">
        <f>IF(SUM(E32:N32)=0,0,1)</f>
        <v>0</v>
      </c>
      <c r="B32" s="4">
        <v>177</v>
      </c>
      <c r="C32" s="43" t="str">
        <f>VLOOKUP($B32,[1]Sheet1!$A$3:$C$89,2)</f>
        <v>Mirage</v>
      </c>
      <c r="D32" s="43" t="str">
        <f>VLOOKUP($B32,[1]Sheet1!$A$3:$C$89,3)</f>
        <v>B Jesson</v>
      </c>
      <c r="E32" s="44" t="str">
        <f>IF(ISNA(VLOOKUP($B32,'Race 1'!$A$5:$I$33,9,FALSE)),"DNC",VLOOKUP($B32,'Race 1'!$A$5:$I$33,9,FALSE))</f>
        <v>DNC</v>
      </c>
      <c r="F32" s="45">
        <f>IF(AND(E32&lt;50,E32&gt;0),400/(E32+3),IF(E32="DNF",400/(E$68+4),0))</f>
        <v>0</v>
      </c>
      <c r="G32" s="44" t="str">
        <f>IF(ISNA(VLOOKUP($B32,'Race 2'!$A$5:$I$25,9,FALSE)),"DNC",VLOOKUP($B32,'Race 2'!$A$5:$I$25,9,FALSE))</f>
        <v>DNC</v>
      </c>
      <c r="H32" s="45">
        <f>IF(AND(G32&lt;50,G32&gt;0),400/(G32+3),IF(G32="DNF",400/(G$68+4),0))</f>
        <v>0</v>
      </c>
      <c r="I32" s="44" t="str">
        <f>IF(ISNA(VLOOKUP($B32,'Race 3'!$A$5:$I$24,9,FALSE)),"DNC",VLOOKUP($B32,'Race 3'!$A$5:$I$24,9,FALSE))</f>
        <v>DNC</v>
      </c>
      <c r="J32" s="45">
        <f>IF(AND(I32&lt;50,I32&gt;0),400/(I32+3),IF(I32="DNF",400/(I$68+4),0))</f>
        <v>0</v>
      </c>
      <c r="K32" s="44" t="str">
        <f>IF(ISNA(VLOOKUP($B32,'Race 4'!$A$5:$I$24,9,FALSE)),"DNC",VLOOKUP($B32,'Race 4'!$A$5:$I$24,9,FALSE))</f>
        <v>DNC</v>
      </c>
      <c r="L32" s="45">
        <f>IF(AND(K32&lt;50,K32&gt;0),400/(K32+3),IF(K32="DNF",400/(K$68+4),0))</f>
        <v>0</v>
      </c>
      <c r="M32" s="44" t="str">
        <f>IF(ISNA(VLOOKUP($B32,'Race 5'!$A$5:$I$27,9,FALSE)),"DNC",VLOOKUP($B32,'Race 5'!$A$5:$I$27,9,FALSE))</f>
        <v>DNC</v>
      </c>
      <c r="N32" s="45">
        <f>IF(AND(M32&lt;50,M32&gt;0),400/(M32+3),IF(M32="DNF",400/(M$68+4),0))</f>
        <v>0</v>
      </c>
      <c r="O32" s="46">
        <f>+N32+L32+J32+H32+F32</f>
        <v>0</v>
      </c>
      <c r="P32" s="47">
        <f>+O32-R32</f>
        <v>0</v>
      </c>
      <c r="Q32" s="48">
        <f>RANK(P32,$P$4:$P$68,0)</f>
        <v>20</v>
      </c>
      <c r="R32" s="50">
        <f>MIN(S32:W32)</f>
        <v>0</v>
      </c>
      <c r="S32" s="50">
        <f>+F32</f>
        <v>0</v>
      </c>
      <c r="T32" s="50">
        <f>+H32</f>
        <v>0</v>
      </c>
      <c r="U32" s="50">
        <f>+J32</f>
        <v>0</v>
      </c>
      <c r="V32" s="50">
        <f>+L32</f>
        <v>0</v>
      </c>
      <c r="W32" s="50">
        <f>+N32</f>
        <v>0</v>
      </c>
    </row>
    <row r="33" spans="1:23" hidden="1">
      <c r="A33">
        <f>IF(SUM(E33:N33)=0,0,1)</f>
        <v>0</v>
      </c>
      <c r="B33" s="4">
        <v>178</v>
      </c>
      <c r="C33" s="43" t="str">
        <f>VLOOKUP($B33,[1]Sheet1!$A$3:$C$89,2)</f>
        <v>Sirocco</v>
      </c>
      <c r="D33" s="43" t="str">
        <f>VLOOKUP($B33,[1]Sheet1!$A$3:$C$89,3)</f>
        <v>B Elliot</v>
      </c>
      <c r="E33" s="44" t="str">
        <f>IF(ISNA(VLOOKUP($B33,'Race 1'!$A$5:$I$33,9,FALSE)),"DNC",VLOOKUP($B33,'Race 1'!$A$5:$I$33,9,FALSE))</f>
        <v>DNC</v>
      </c>
      <c r="F33" s="45">
        <f>IF(AND(E33&lt;50,E33&gt;0),400/(E33+3),IF(E33="DNF",400/(E$68+4),0))</f>
        <v>0</v>
      </c>
      <c r="G33" s="44" t="str">
        <f>IF(ISNA(VLOOKUP($B33,'Race 2'!$A$5:$I$25,9,FALSE)),"DNC",VLOOKUP($B33,'Race 2'!$A$5:$I$25,9,FALSE))</f>
        <v>DNC</v>
      </c>
      <c r="H33" s="45">
        <f>IF(AND(G33&lt;50,G33&gt;0),400/(G33+3),IF(G33="DNF",400/(G$68+4),0))</f>
        <v>0</v>
      </c>
      <c r="I33" s="44" t="str">
        <f>IF(ISNA(VLOOKUP($B33,'Race 3'!$A$5:$I$24,9,FALSE)),"DNC",VLOOKUP($B33,'Race 3'!$A$5:$I$24,9,FALSE))</f>
        <v>DNC</v>
      </c>
      <c r="J33" s="45">
        <f>IF(AND(I33&lt;50,I33&gt;0),400/(I33+3),IF(I33="DNF",400/(I$68+4),0))</f>
        <v>0</v>
      </c>
      <c r="K33" s="44" t="str">
        <f>IF(ISNA(VLOOKUP($B33,'Race 4'!$A$5:$I$24,9,FALSE)),"DNC",VLOOKUP($B33,'Race 4'!$A$5:$I$24,9,FALSE))</f>
        <v>DNC</v>
      </c>
      <c r="L33" s="45">
        <f>IF(AND(K33&lt;50,K33&gt;0),400/(K33+3),IF(K33="DNF",400/(K$68+4),0))</f>
        <v>0</v>
      </c>
      <c r="M33" s="44" t="str">
        <f>IF(ISNA(VLOOKUP($B33,'Race 5'!$A$5:$I$27,9,FALSE)),"DNC",VLOOKUP($B33,'Race 5'!$A$5:$I$27,9,FALSE))</f>
        <v>DNC</v>
      </c>
      <c r="N33" s="45">
        <f>IF(AND(M33&lt;50,M33&gt;0),400/(M33+3),IF(M33="DNF",400/(M$68+4),0))</f>
        <v>0</v>
      </c>
      <c r="O33" s="46">
        <f>+N33+L33+J33+H33+F33</f>
        <v>0</v>
      </c>
      <c r="P33" s="47">
        <f>+O33-R33</f>
        <v>0</v>
      </c>
      <c r="Q33" s="48">
        <f>RANK(P33,$P$4:$P$68,0)</f>
        <v>20</v>
      </c>
      <c r="R33" s="50">
        <f>MIN(S33:W33)</f>
        <v>0</v>
      </c>
      <c r="S33" s="50">
        <f>+F33</f>
        <v>0</v>
      </c>
      <c r="T33" s="50">
        <f>+H33</f>
        <v>0</v>
      </c>
      <c r="U33" s="50">
        <f>+J33</f>
        <v>0</v>
      </c>
      <c r="V33" s="50">
        <f>+L33</f>
        <v>0</v>
      </c>
      <c r="W33" s="50">
        <f>+N33</f>
        <v>0</v>
      </c>
    </row>
    <row r="34" spans="1:23" hidden="1">
      <c r="A34">
        <f>IF(SUM(E34:N34)=0,0,1)</f>
        <v>0</v>
      </c>
      <c r="B34" s="4">
        <v>179</v>
      </c>
      <c r="C34" s="43" t="str">
        <f>VLOOKUP($B34,[1]Sheet1!$A$3:$C$89,2)</f>
        <v>Geisha</v>
      </c>
      <c r="D34" s="43" t="str">
        <f>VLOOKUP($B34,[1]Sheet1!$A$3:$C$89,3)</f>
        <v>C Sellars</v>
      </c>
      <c r="E34" s="44" t="str">
        <f>IF(ISNA(VLOOKUP($B34,'Race 1'!$A$5:$I$33,9,FALSE)),"DNC",VLOOKUP($B34,'Race 1'!$A$5:$I$33,9,FALSE))</f>
        <v>DNC</v>
      </c>
      <c r="F34" s="45">
        <f>IF(AND(E34&lt;50,E34&gt;0),400/(E34+3),IF(E34="DNF",400/(E$68+4),0))</f>
        <v>0</v>
      </c>
      <c r="G34" s="44" t="str">
        <f>IF(ISNA(VLOOKUP($B34,'Race 2'!$A$5:$I$25,9,FALSE)),"DNC",VLOOKUP($B34,'Race 2'!$A$5:$I$25,9,FALSE))</f>
        <v>DNC</v>
      </c>
      <c r="H34" s="45">
        <f>IF(AND(G34&lt;50,G34&gt;0),400/(G34+3),IF(G34="DNF",400/(G$68+4),0))</f>
        <v>0</v>
      </c>
      <c r="I34" s="44" t="str">
        <f>IF(ISNA(VLOOKUP($B34,'Race 3'!$A$5:$I$24,9,FALSE)),"DNC",VLOOKUP($B34,'Race 3'!$A$5:$I$24,9,FALSE))</f>
        <v>DNC</v>
      </c>
      <c r="J34" s="45">
        <f>IF(AND(I34&lt;50,I34&gt;0),400/(I34+3),IF(I34="DNF",400/(I$68+4),0))</f>
        <v>0</v>
      </c>
      <c r="K34" s="44" t="str">
        <f>IF(ISNA(VLOOKUP($B34,'Race 4'!$A$5:$I$24,9,FALSE)),"DNC",VLOOKUP($B34,'Race 4'!$A$5:$I$24,9,FALSE))</f>
        <v>DNC</v>
      </c>
      <c r="L34" s="45">
        <f>IF(AND(K34&lt;50,K34&gt;0),400/(K34+3),IF(K34="DNF",400/(K$68+4),0))</f>
        <v>0</v>
      </c>
      <c r="M34" s="44" t="str">
        <f>IF(ISNA(VLOOKUP($B34,'Race 5'!$A$5:$I$27,9,FALSE)),"DNC",VLOOKUP($B34,'Race 5'!$A$5:$I$27,9,FALSE))</f>
        <v>DNC</v>
      </c>
      <c r="N34" s="45">
        <f>IF(AND(M34&lt;50,M34&gt;0),400/(M34+3),IF(M34="DNF",400/(M$68+4),0))</f>
        <v>0</v>
      </c>
      <c r="O34" s="46">
        <f>+N34+L34+J34+H34+F34</f>
        <v>0</v>
      </c>
      <c r="P34" s="47">
        <f>+O34-R34</f>
        <v>0</v>
      </c>
      <c r="Q34" s="48">
        <f>RANK(P34,$P$4:$P$68,0)</f>
        <v>20</v>
      </c>
      <c r="R34" s="50">
        <f>MIN(S34:W34)</f>
        <v>0</v>
      </c>
      <c r="S34" s="50">
        <f>+F34</f>
        <v>0</v>
      </c>
      <c r="T34" s="50">
        <f>+H34</f>
        <v>0</v>
      </c>
      <c r="U34" s="50">
        <f>+J34</f>
        <v>0</v>
      </c>
      <c r="V34" s="50">
        <f>+L34</f>
        <v>0</v>
      </c>
      <c r="W34" s="50">
        <f>+N34</f>
        <v>0</v>
      </c>
    </row>
    <row r="35" spans="1:23" hidden="1">
      <c r="A35">
        <f>IF(SUM(E35:N35)=0,0,1)</f>
        <v>0</v>
      </c>
      <c r="B35" s="4">
        <v>180</v>
      </c>
      <c r="C35" s="43" t="str">
        <f>VLOOKUP($B35,[1]Sheet1!$A$3:$C$89,2)</f>
        <v>Viking</v>
      </c>
      <c r="D35" s="43" t="str">
        <f>VLOOKUP($B35,[1]Sheet1!$A$3:$C$89,3)</f>
        <v>K McDonald</v>
      </c>
      <c r="E35" s="44" t="str">
        <f>IF(ISNA(VLOOKUP($B35,'Race 1'!$A$5:$I$33,9,FALSE)),"DNC",VLOOKUP($B35,'Race 1'!$A$5:$I$33,9,FALSE))</f>
        <v>DNC</v>
      </c>
      <c r="F35" s="45">
        <f>IF(AND(E35&lt;50,E35&gt;0),400/(E35+3),IF(E35="DNF",400/(E$68+4),0))</f>
        <v>0</v>
      </c>
      <c r="G35" s="44" t="str">
        <f>IF(ISNA(VLOOKUP($B35,'Race 2'!$A$5:$I$25,9,FALSE)),"DNC",VLOOKUP($B35,'Race 2'!$A$5:$I$25,9,FALSE))</f>
        <v>DNC</v>
      </c>
      <c r="H35" s="45">
        <f>IF(AND(G35&lt;50,G35&gt;0),400/(G35+3),IF(G35="DNF",400/(G$68+4),0))</f>
        <v>0</v>
      </c>
      <c r="I35" s="44" t="str">
        <f>IF(ISNA(VLOOKUP($B35,'Race 3'!$A$5:$I$24,9,FALSE)),"DNC",VLOOKUP($B35,'Race 3'!$A$5:$I$24,9,FALSE))</f>
        <v>DNC</v>
      </c>
      <c r="J35" s="45">
        <f>IF(AND(I35&lt;50,I35&gt;0),400/(I35+3),IF(I35="DNF",400/(I$68+4),0))</f>
        <v>0</v>
      </c>
      <c r="K35" s="44" t="str">
        <f>IF(ISNA(VLOOKUP($B35,'Race 4'!$A$5:$I$24,9,FALSE)),"DNC",VLOOKUP($B35,'Race 4'!$A$5:$I$24,9,FALSE))</f>
        <v>DNC</v>
      </c>
      <c r="L35" s="45">
        <f>IF(AND(K35&lt;50,K35&gt;0),400/(K35+3),IF(K35="DNF",400/(K$68+4),0))</f>
        <v>0</v>
      </c>
      <c r="M35" s="44" t="str">
        <f>IF(ISNA(VLOOKUP($B35,'Race 5'!$A$5:$I$27,9,FALSE)),"DNC",VLOOKUP($B35,'Race 5'!$A$5:$I$27,9,FALSE))</f>
        <v>DNC</v>
      </c>
      <c r="N35" s="45">
        <f>IF(AND(M35&lt;50,M35&gt;0),400/(M35+3),IF(M35="DNF",400/(M$68+4),0))</f>
        <v>0</v>
      </c>
      <c r="O35" s="46">
        <f>+N35+L35+J35+H35+F35</f>
        <v>0</v>
      </c>
      <c r="P35" s="47">
        <f>+O35-R35</f>
        <v>0</v>
      </c>
      <c r="Q35" s="48">
        <f>RANK(P35,$P$4:$P$68,0)</f>
        <v>20</v>
      </c>
      <c r="R35" s="50">
        <f>MIN(S35:W35)</f>
        <v>0</v>
      </c>
      <c r="S35" s="50">
        <f>+F35</f>
        <v>0</v>
      </c>
      <c r="T35" s="50">
        <f>+H35</f>
        <v>0</v>
      </c>
      <c r="U35" s="50">
        <f>+J35</f>
        <v>0</v>
      </c>
      <c r="V35" s="50">
        <f>+L35</f>
        <v>0</v>
      </c>
      <c r="W35" s="50">
        <f>+N35</f>
        <v>0</v>
      </c>
    </row>
    <row r="36" spans="1:23" hidden="1">
      <c r="A36">
        <f>IF(SUM(E36:N36)=0,0,1)</f>
        <v>0</v>
      </c>
      <c r="B36" s="4">
        <v>181</v>
      </c>
      <c r="C36" s="43" t="str">
        <f>VLOOKUP($B36,[1]Sheet1!$A$3:$C$89,2)</f>
        <v>Runaway</v>
      </c>
      <c r="D36" s="43" t="str">
        <f>VLOOKUP($B36,[1]Sheet1!$A$3:$C$89,3)</f>
        <v>S Maynard</v>
      </c>
      <c r="E36" s="44" t="str">
        <f>IF(ISNA(VLOOKUP($B36,'Race 1'!$A$5:$I$33,9,FALSE)),"DNC",VLOOKUP($B36,'Race 1'!$A$5:$I$33,9,FALSE))</f>
        <v>DNC</v>
      </c>
      <c r="F36" s="45">
        <f>IF(AND(E36&lt;50,E36&gt;0),400/(E36+3),IF(E36="DNF",400/(E$68+4),0))</f>
        <v>0</v>
      </c>
      <c r="G36" s="44" t="str">
        <f>IF(ISNA(VLOOKUP($B36,'Race 2'!$A$5:$I$25,9,FALSE)),"DNC",VLOOKUP($B36,'Race 2'!$A$5:$I$25,9,FALSE))</f>
        <v>DNC</v>
      </c>
      <c r="H36" s="45">
        <f>IF(AND(G36&lt;50,G36&gt;0),400/(G36+3),IF(G36="DNF",400/(G$68+4),0))</f>
        <v>0</v>
      </c>
      <c r="I36" s="44" t="str">
        <f>IF(ISNA(VLOOKUP($B36,'Race 3'!$A$5:$I$24,9,FALSE)),"DNC",VLOOKUP($B36,'Race 3'!$A$5:$I$24,9,FALSE))</f>
        <v>DNC</v>
      </c>
      <c r="J36" s="45">
        <f>IF(AND(I36&lt;50,I36&gt;0),400/(I36+3),IF(I36="DNF",400/(I$68+4),0))</f>
        <v>0</v>
      </c>
      <c r="K36" s="44" t="str">
        <f>IF(ISNA(VLOOKUP($B36,'Race 4'!$A$5:$I$24,9,FALSE)),"DNC",VLOOKUP($B36,'Race 4'!$A$5:$I$24,9,FALSE))</f>
        <v>DNC</v>
      </c>
      <c r="L36" s="45">
        <f>IF(AND(K36&lt;50,K36&gt;0),400/(K36+3),IF(K36="DNF",400/(K$68+4),0))</f>
        <v>0</v>
      </c>
      <c r="M36" s="44" t="str">
        <f>IF(ISNA(VLOOKUP($B36,'Race 5'!$A$5:$I$27,9,FALSE)),"DNC",VLOOKUP($B36,'Race 5'!$A$5:$I$27,9,FALSE))</f>
        <v>DNC</v>
      </c>
      <c r="N36" s="45">
        <f>IF(AND(M36&lt;50,M36&gt;0),400/(M36+3),IF(M36="DNF",400/(M$68+4),0))</f>
        <v>0</v>
      </c>
      <c r="O36" s="46">
        <f>+N36+L36+J36+H36+F36</f>
        <v>0</v>
      </c>
      <c r="P36" s="47">
        <f>+O36-R36</f>
        <v>0</v>
      </c>
      <c r="Q36" s="48">
        <f>RANK(P36,$P$4:$P$68,0)</f>
        <v>20</v>
      </c>
      <c r="R36" s="50">
        <f>MIN(S36:W36)</f>
        <v>0</v>
      </c>
      <c r="S36" s="50">
        <f>+F36</f>
        <v>0</v>
      </c>
      <c r="T36" s="50">
        <f>+H36</f>
        <v>0</v>
      </c>
      <c r="U36" s="50">
        <f>+J36</f>
        <v>0</v>
      </c>
      <c r="V36" s="50">
        <f>+L36</f>
        <v>0</v>
      </c>
      <c r="W36" s="50">
        <f>+N36</f>
        <v>0</v>
      </c>
    </row>
    <row r="37" spans="1:23" hidden="1">
      <c r="A37">
        <f>IF(SUM(E37:N37)=0,0,1)</f>
        <v>0</v>
      </c>
      <c r="B37" s="4">
        <v>185</v>
      </c>
      <c r="C37" s="43" t="str">
        <f>VLOOKUP($B37,[1]Sheet1!$A$3:$C$89,2)</f>
        <v>Ben</v>
      </c>
      <c r="D37" s="43" t="str">
        <f>VLOOKUP($B37,[1]Sheet1!$A$3:$C$89,3)</f>
        <v>H Hillle</v>
      </c>
      <c r="E37" s="44" t="str">
        <f>IF(ISNA(VLOOKUP($B37,'Race 1'!$A$5:$I$33,9,FALSE)),"DNC",VLOOKUP($B37,'Race 1'!$A$5:$I$33,9,FALSE))</f>
        <v>DNC</v>
      </c>
      <c r="F37" s="45">
        <f>IF(AND(E37&lt;50,E37&gt;0),400/(E37+3),IF(E37="DNF",400/(E$68+4),0))</f>
        <v>0</v>
      </c>
      <c r="G37" s="44" t="str">
        <f>IF(ISNA(VLOOKUP($B37,'Race 2'!$A$5:$I$25,9,FALSE)),"DNC",VLOOKUP($B37,'Race 2'!$A$5:$I$25,9,FALSE))</f>
        <v>DNC</v>
      </c>
      <c r="H37" s="45">
        <f>IF(AND(G37&lt;50,G37&gt;0),400/(G37+3),IF(G37="DNF",400/(G$68+4),0))</f>
        <v>0</v>
      </c>
      <c r="I37" s="44" t="str">
        <f>IF(ISNA(VLOOKUP($B37,'Race 3'!$A$5:$I$24,9,FALSE)),"DNC",VLOOKUP($B37,'Race 3'!$A$5:$I$24,9,FALSE))</f>
        <v>DNC</v>
      </c>
      <c r="J37" s="45">
        <f>IF(AND(I37&lt;50,I37&gt;0),400/(I37+3),IF(I37="DNF",400/(I$68+4),0))</f>
        <v>0</v>
      </c>
      <c r="K37" s="44" t="str">
        <f>IF(ISNA(VLOOKUP($B37,'Race 4'!$A$5:$I$24,9,FALSE)),"DNC",VLOOKUP($B37,'Race 4'!$A$5:$I$24,9,FALSE))</f>
        <v>DNC</v>
      </c>
      <c r="L37" s="45">
        <f>IF(AND(K37&lt;50,K37&gt;0),400/(K37+3),IF(K37="DNF",400/(K$68+4),0))</f>
        <v>0</v>
      </c>
      <c r="M37" s="44" t="str">
        <f>IF(ISNA(VLOOKUP($B37,'Race 5'!$A$5:$I$27,9,FALSE)),"DNC",VLOOKUP($B37,'Race 5'!$A$5:$I$27,9,FALSE))</f>
        <v>DNC</v>
      </c>
      <c r="N37" s="45">
        <f>IF(AND(M37&lt;50,M37&gt;0),400/(M37+3),IF(M37="DNF",400/(M$68+4),0))</f>
        <v>0</v>
      </c>
      <c r="O37" s="46">
        <f>+N37+L37+J37+H37+F37</f>
        <v>0</v>
      </c>
      <c r="P37" s="47">
        <f>+O37-R37</f>
        <v>0</v>
      </c>
      <c r="Q37" s="48">
        <f>RANK(P37,$P$4:$P$68,0)</f>
        <v>20</v>
      </c>
      <c r="R37" s="50">
        <f>MIN(S37:W37)</f>
        <v>0</v>
      </c>
      <c r="S37" s="50">
        <f>+F37</f>
        <v>0</v>
      </c>
      <c r="T37" s="50">
        <f>+H37</f>
        <v>0</v>
      </c>
      <c r="U37" s="50">
        <f>+J37</f>
        <v>0</v>
      </c>
      <c r="V37" s="50">
        <f>+L37</f>
        <v>0</v>
      </c>
      <c r="W37" s="50">
        <f>+N37</f>
        <v>0</v>
      </c>
    </row>
    <row r="38" spans="1:23" ht="12.75" hidden="1" customHeight="1">
      <c r="A38">
        <f>IF(SUM(E38:N38)=0,0,1)</f>
        <v>0</v>
      </c>
      <c r="B38" s="4">
        <v>191</v>
      </c>
      <c r="C38" s="43" t="str">
        <f>VLOOKUP($B38,[1]Sheet1!$A$3:$C$89,2)</f>
        <v>Stoic</v>
      </c>
      <c r="D38" s="43" t="str">
        <f>VLOOKUP($B38,[1]Sheet1!$A$3:$C$89,3)</f>
        <v>A Adams</v>
      </c>
      <c r="E38" s="44" t="str">
        <f>IF(ISNA(VLOOKUP($B38,'Race 1'!$A$5:$I$33,9,FALSE)),"DNC",VLOOKUP($B38,'Race 1'!$A$5:$I$33,9,FALSE))</f>
        <v>DNC</v>
      </c>
      <c r="F38" s="45">
        <f>IF(AND(E38&lt;50,E38&gt;0),400/(E38+3),IF(E38="DNF",400/(E$68+4),0))</f>
        <v>0</v>
      </c>
      <c r="G38" s="44" t="str">
        <f>IF(ISNA(VLOOKUP($B38,'Race 2'!$A$5:$I$25,9,FALSE)),"DNC",VLOOKUP($B38,'Race 2'!$A$5:$I$25,9,FALSE))</f>
        <v>DNC</v>
      </c>
      <c r="H38" s="45">
        <f>IF(AND(G38&lt;50,G38&gt;0),400/(G38+3),IF(G38="DNF",400/(G$68+4),0))</f>
        <v>0</v>
      </c>
      <c r="I38" s="44" t="str">
        <f>IF(ISNA(VLOOKUP($B38,'Race 3'!$A$5:$I$24,9,FALSE)),"DNC",VLOOKUP($B38,'Race 3'!$A$5:$I$24,9,FALSE))</f>
        <v>DNC</v>
      </c>
      <c r="J38" s="45">
        <f>IF(AND(I38&lt;50,I38&gt;0),400/(I38+3),IF(I38="DNF",400/(I$68+4),0))</f>
        <v>0</v>
      </c>
      <c r="K38" s="44" t="str">
        <f>IF(ISNA(VLOOKUP($B38,'Race 4'!$A$5:$I$24,9,FALSE)),"DNC",VLOOKUP($B38,'Race 4'!$A$5:$I$24,9,FALSE))</f>
        <v>DNC</v>
      </c>
      <c r="L38" s="45">
        <f>IF(AND(K38&lt;50,K38&gt;0),400/(K38+3),IF(K38="DNF",400/(K$68+4),0))</f>
        <v>0</v>
      </c>
      <c r="M38" s="44" t="str">
        <f>IF(ISNA(VLOOKUP($B38,'Race 5'!$A$5:$I$27,9,FALSE)),"DNC",VLOOKUP($B38,'Race 5'!$A$5:$I$27,9,FALSE))</f>
        <v>DNC</v>
      </c>
      <c r="N38" s="45">
        <f>IF(AND(M38&lt;50,M38&gt;0),400/(M38+3),IF(M38="DNF",400/(M$68+4),0))</f>
        <v>0</v>
      </c>
      <c r="O38" s="46">
        <f>+N38+L38+J38+H38+F38</f>
        <v>0</v>
      </c>
      <c r="P38" s="47">
        <f>+O38-R38</f>
        <v>0</v>
      </c>
      <c r="Q38" s="48">
        <f>RANK(P38,$P$4:$P$68,0)</f>
        <v>20</v>
      </c>
      <c r="R38" s="50">
        <f>MIN(S38:W38)</f>
        <v>0</v>
      </c>
      <c r="S38" s="50">
        <f>+F38</f>
        <v>0</v>
      </c>
      <c r="T38" s="50">
        <f>+H38</f>
        <v>0</v>
      </c>
      <c r="U38" s="50">
        <f>+J38</f>
        <v>0</v>
      </c>
      <c r="V38" s="50">
        <f>+L38</f>
        <v>0</v>
      </c>
      <c r="W38" s="50">
        <f>+N38</f>
        <v>0</v>
      </c>
    </row>
    <row r="39" spans="1:23" hidden="1">
      <c r="A39">
        <f>IF(SUM(E39:N39)=0,0,1)</f>
        <v>0</v>
      </c>
      <c r="B39" s="4">
        <v>192</v>
      </c>
      <c r="C39" s="43" t="str">
        <f>VLOOKUP($B39,[1]Sheet1!$A$3:$C$89,2)</f>
        <v>Solo</v>
      </c>
      <c r="D39" s="43" t="str">
        <f>VLOOKUP($B39,[1]Sheet1!$A$3:$C$89,3)</f>
        <v>R Mackey</v>
      </c>
      <c r="E39" s="44" t="str">
        <f>IF(ISNA(VLOOKUP($B39,'Race 1'!$A$5:$I$33,9,FALSE)),"DNC",VLOOKUP($B39,'Race 1'!$A$5:$I$33,9,FALSE))</f>
        <v>DNC</v>
      </c>
      <c r="F39" s="45">
        <f>IF(AND(E39&lt;50,E39&gt;0),400/(E39+3),IF(E39="DNF",400/(E$68+4),0))</f>
        <v>0</v>
      </c>
      <c r="G39" s="44" t="str">
        <f>IF(ISNA(VLOOKUP($B39,'Race 2'!$A$5:$I$25,9,FALSE)),"DNC",VLOOKUP($B39,'Race 2'!$A$5:$I$25,9,FALSE))</f>
        <v>DNC</v>
      </c>
      <c r="H39" s="45">
        <f>IF(AND(G39&lt;50,G39&gt;0),400/(G39+3),IF(G39="DNF",400/(G$68+4),0))</f>
        <v>0</v>
      </c>
      <c r="I39" s="44" t="str">
        <f>IF(ISNA(VLOOKUP($B39,'Race 3'!$A$5:$I$24,9,FALSE)),"DNC",VLOOKUP($B39,'Race 3'!$A$5:$I$24,9,FALSE))</f>
        <v>DNC</v>
      </c>
      <c r="J39" s="45">
        <f>IF(AND(I39&lt;50,I39&gt;0),400/(I39+3),IF(I39="DNF",400/(I$68+4),0))</f>
        <v>0</v>
      </c>
      <c r="K39" s="44" t="str">
        <f>IF(ISNA(VLOOKUP($B39,'Race 4'!$A$5:$I$24,9,FALSE)),"DNC",VLOOKUP($B39,'Race 4'!$A$5:$I$24,9,FALSE))</f>
        <v>DNC</v>
      </c>
      <c r="L39" s="45">
        <f>IF(AND(K39&lt;50,K39&gt;0),400/(K39+3),IF(K39="DNF",400/(K$68+4),0))</f>
        <v>0</v>
      </c>
      <c r="M39" s="44" t="str">
        <f>IF(ISNA(VLOOKUP($B39,'Race 5'!$A$5:$I$27,9,FALSE)),"DNC",VLOOKUP($B39,'Race 5'!$A$5:$I$27,9,FALSE))</f>
        <v>DNC</v>
      </c>
      <c r="N39" s="45">
        <f>IF(AND(M39&lt;50,M39&gt;0),400/(M39+3),IF(M39="DNF",400/(M$68+4),0))</f>
        <v>0</v>
      </c>
      <c r="O39" s="46">
        <f>+N39+L39+J39+H39+F39</f>
        <v>0</v>
      </c>
      <c r="P39" s="47">
        <f>+O39-R39</f>
        <v>0</v>
      </c>
      <c r="Q39" s="48">
        <f>RANK(P39,$P$4:$P$68,0)</f>
        <v>20</v>
      </c>
      <c r="R39" s="50">
        <f>MIN(S39:W39)</f>
        <v>0</v>
      </c>
      <c r="S39" s="50">
        <f>+F39</f>
        <v>0</v>
      </c>
      <c r="T39" s="50">
        <f>+H39</f>
        <v>0</v>
      </c>
      <c r="U39" s="50">
        <f>+J39</f>
        <v>0</v>
      </c>
      <c r="V39" s="50">
        <f>+L39</f>
        <v>0</v>
      </c>
      <c r="W39" s="50">
        <f>+N39</f>
        <v>0</v>
      </c>
    </row>
    <row r="40" spans="1:23" hidden="1">
      <c r="A40">
        <f>IF(SUM(E40:N40)=0,0,1)</f>
        <v>0</v>
      </c>
      <c r="B40" s="4">
        <v>194</v>
      </c>
      <c r="C40" s="43" t="str">
        <f>VLOOKUP($B40,[1]Sheet1!$A$3:$C$89,2)</f>
        <v>Karyn</v>
      </c>
      <c r="D40" s="43" t="str">
        <f>VLOOKUP($B40,[1]Sheet1!$A$3:$C$89,3)</f>
        <v>Andrew</v>
      </c>
      <c r="E40" s="44" t="str">
        <f>IF(ISNA(VLOOKUP($B40,'Race 1'!$A$5:$I$33,9,FALSE)),"DNC",VLOOKUP($B40,'Race 1'!$A$5:$I$33,9,FALSE))</f>
        <v>DNC</v>
      </c>
      <c r="F40" s="45">
        <f>IF(AND(E40&lt;50,E40&gt;0),400/(E40+3),IF(E40="DNF",400/(E$68+4),0))</f>
        <v>0</v>
      </c>
      <c r="G40" s="44" t="str">
        <f>IF(ISNA(VLOOKUP($B40,'Race 2'!$A$5:$I$25,9,FALSE)),"DNC",VLOOKUP($B40,'Race 2'!$A$5:$I$25,9,FALSE))</f>
        <v>DNC</v>
      </c>
      <c r="H40" s="45">
        <f>IF(AND(G40&lt;50,G40&gt;0),400/(G40+3),IF(G40="DNF",400/(G$68+4),0))</f>
        <v>0</v>
      </c>
      <c r="I40" s="44" t="str">
        <f>IF(ISNA(VLOOKUP($B40,'Race 3'!$A$5:$I$24,9,FALSE)),"DNC",VLOOKUP($B40,'Race 3'!$A$5:$I$24,9,FALSE))</f>
        <v>DNC</v>
      </c>
      <c r="J40" s="45">
        <f>IF(AND(I40&lt;50,I40&gt;0),400/(I40+3),IF(I40="DNF",400/(I$68+4),0))</f>
        <v>0</v>
      </c>
      <c r="K40" s="44" t="str">
        <f>IF(ISNA(VLOOKUP($B40,'Race 4'!$A$5:$I$24,9,FALSE)),"DNC",VLOOKUP($B40,'Race 4'!$A$5:$I$24,9,FALSE))</f>
        <v>DNC</v>
      </c>
      <c r="L40" s="45">
        <f>IF(AND(K40&lt;50,K40&gt;0),400/(K40+3),IF(K40="DNF",400/(K$68+4),0))</f>
        <v>0</v>
      </c>
      <c r="M40" s="44" t="str">
        <f>IF(ISNA(VLOOKUP($B40,'Race 5'!$A$5:$I$27,9,FALSE)),"DNC",VLOOKUP($B40,'Race 5'!$A$5:$I$27,9,FALSE))</f>
        <v>DNC</v>
      </c>
      <c r="N40" s="45">
        <f>IF(AND(M40&lt;50,M40&gt;0),400/(M40+3),IF(M40="DNF",400/(M$68+4),0))</f>
        <v>0</v>
      </c>
      <c r="O40" s="46">
        <f>+N40+L40+J40+H40+F40</f>
        <v>0</v>
      </c>
      <c r="P40" s="47">
        <f>+O40-R40</f>
        <v>0</v>
      </c>
      <c r="Q40" s="48">
        <f>RANK(P40,$P$4:$P$68,0)</f>
        <v>20</v>
      </c>
      <c r="R40" s="50">
        <f>MIN(S40:W40)</f>
        <v>0</v>
      </c>
      <c r="S40" s="50">
        <f>+F40</f>
        <v>0</v>
      </c>
      <c r="T40" s="50">
        <f>+H40</f>
        <v>0</v>
      </c>
      <c r="U40" s="50">
        <f>+J40</f>
        <v>0</v>
      </c>
      <c r="V40" s="50">
        <f>+L40</f>
        <v>0</v>
      </c>
      <c r="W40" s="50">
        <f>+N40</f>
        <v>0</v>
      </c>
    </row>
    <row r="41" spans="1:23" hidden="1">
      <c r="A41">
        <f>IF(SUM(E41:N41)=0,0,1)</f>
        <v>0</v>
      </c>
      <c r="B41" s="4">
        <v>209</v>
      </c>
      <c r="C41" s="43" t="str">
        <f>VLOOKUP($B41,[1]Sheet1!$A$3:$C$89,2)</f>
        <v>Born Free</v>
      </c>
      <c r="D41" s="43" t="str">
        <f>VLOOKUP($B41,[1]Sheet1!$A$3:$C$89,3)</f>
        <v>J Quealy</v>
      </c>
      <c r="E41" s="44" t="str">
        <f>IF(ISNA(VLOOKUP($B41,'Race 1'!$A$5:$I$33,9,FALSE)),"DNC",VLOOKUP($B41,'Race 1'!$A$5:$I$33,9,FALSE))</f>
        <v>DNC</v>
      </c>
      <c r="F41" s="45">
        <f>IF(AND(E41&lt;50,E41&gt;0),400/(E41+3),IF(E41="DNF",400/(E$68+4),0))</f>
        <v>0</v>
      </c>
      <c r="G41" s="44" t="str">
        <f>IF(ISNA(VLOOKUP($B41,'Race 2'!$A$5:$I$25,9,FALSE)),"DNC",VLOOKUP($B41,'Race 2'!$A$5:$I$25,9,FALSE))</f>
        <v>DNC</v>
      </c>
      <c r="H41" s="45">
        <f>IF(AND(G41&lt;50,G41&gt;0),400/(G41+3),IF(G41="DNF",400/(G$68+4),0))</f>
        <v>0</v>
      </c>
      <c r="I41" s="44" t="str">
        <f>IF(ISNA(VLOOKUP($B41,'Race 3'!$A$5:$I$24,9,FALSE)),"DNC",VLOOKUP($B41,'Race 3'!$A$5:$I$24,9,FALSE))</f>
        <v>DNC</v>
      </c>
      <c r="J41" s="45">
        <f>IF(AND(I41&lt;50,I41&gt;0),400/(I41+3),IF(I41="DNF",400/(I$68+4),0))</f>
        <v>0</v>
      </c>
      <c r="K41" s="44" t="str">
        <f>IF(ISNA(VLOOKUP($B41,'Race 4'!$A$5:$I$24,9,FALSE)),"DNC",VLOOKUP($B41,'Race 4'!$A$5:$I$24,9,FALSE))</f>
        <v>DNC</v>
      </c>
      <c r="L41" s="45">
        <f>IF(AND(K41&lt;50,K41&gt;0),400/(K41+3),IF(K41="DNF",400/(K$68+4),0))</f>
        <v>0</v>
      </c>
      <c r="M41" s="44" t="str">
        <f>IF(ISNA(VLOOKUP($B41,'Race 5'!$A$5:$I$27,9,FALSE)),"DNC",VLOOKUP($B41,'Race 5'!$A$5:$I$27,9,FALSE))</f>
        <v>DNC</v>
      </c>
      <c r="N41" s="45">
        <f>IF(AND(M41&lt;50,M41&gt;0),400/(M41+3),IF(M41="DNF",400/(M$68+4),0))</f>
        <v>0</v>
      </c>
      <c r="O41" s="46">
        <f>+N41+L41+J41+H41+F41</f>
        <v>0</v>
      </c>
      <c r="P41" s="47">
        <f>+O41-R41</f>
        <v>0</v>
      </c>
      <c r="Q41" s="48">
        <f>RANK(P41,$P$4:$P$68,0)</f>
        <v>20</v>
      </c>
      <c r="R41" s="50">
        <f>MIN(S41:W41)</f>
        <v>0</v>
      </c>
      <c r="S41" s="50">
        <f>+F41</f>
        <v>0</v>
      </c>
      <c r="T41" s="50">
        <f>+H41</f>
        <v>0</v>
      </c>
      <c r="U41" s="50">
        <f>+J41</f>
        <v>0</v>
      </c>
      <c r="V41" s="50">
        <f>+L41</f>
        <v>0</v>
      </c>
      <c r="W41" s="50">
        <f>+N41</f>
        <v>0</v>
      </c>
    </row>
    <row r="42" spans="1:23" hidden="1">
      <c r="A42">
        <f>IF(SUM(E42:N42)=0,0,1)</f>
        <v>0</v>
      </c>
      <c r="B42" s="4">
        <v>216</v>
      </c>
      <c r="C42" s="43" t="str">
        <f>VLOOKUP($B42,[1]Sheet1!$A$3:$C$89,2)</f>
        <v>Phantom</v>
      </c>
      <c r="D42" s="43" t="str">
        <f>VLOOKUP($B42,[1]Sheet1!$A$3:$C$89,3)</f>
        <v>J Doidge</v>
      </c>
      <c r="E42" s="44" t="str">
        <f>IF(ISNA(VLOOKUP($B42,'Race 1'!$A$5:$I$33,9,FALSE)),"DNC",VLOOKUP($B42,'Race 1'!$A$5:$I$33,9,FALSE))</f>
        <v>DNC</v>
      </c>
      <c r="F42" s="45">
        <f>IF(AND(E42&lt;50,E42&gt;0),400/(E42+3),IF(E42="DNF",400/(E$68+4),0))</f>
        <v>0</v>
      </c>
      <c r="G42" s="44" t="str">
        <f>IF(ISNA(VLOOKUP($B42,'Race 2'!$A$5:$I$25,9,FALSE)),"DNC",VLOOKUP($B42,'Race 2'!$A$5:$I$25,9,FALSE))</f>
        <v>DNC</v>
      </c>
      <c r="H42" s="45">
        <f>IF(AND(G42&lt;50,G42&gt;0),400/(G42+3),IF(G42="DNF",400/(G$68+4),0))</f>
        <v>0</v>
      </c>
      <c r="I42" s="44" t="str">
        <f>IF(ISNA(VLOOKUP($B42,'Race 3'!$A$5:$I$24,9,FALSE)),"DNC",VLOOKUP($B42,'Race 3'!$A$5:$I$24,9,FALSE))</f>
        <v>DNC</v>
      </c>
      <c r="J42" s="45">
        <f>IF(AND(I42&lt;50,I42&gt;0),400/(I42+3),IF(I42="DNF",400/(I$68+4),0))</f>
        <v>0</v>
      </c>
      <c r="K42" s="44" t="str">
        <f>IF(ISNA(VLOOKUP($B42,'Race 4'!$A$5:$I$24,9,FALSE)),"DNC",VLOOKUP($B42,'Race 4'!$A$5:$I$24,9,FALSE))</f>
        <v>DNC</v>
      </c>
      <c r="L42" s="45">
        <f>IF(AND(K42&lt;50,K42&gt;0),400/(K42+3),IF(K42="DNF",400/(K$68+4),0))</f>
        <v>0</v>
      </c>
      <c r="M42" s="44" t="str">
        <f>IF(ISNA(VLOOKUP($B42,'Race 5'!$A$5:$I$27,9,FALSE)),"DNC",VLOOKUP($B42,'Race 5'!$A$5:$I$27,9,FALSE))</f>
        <v>DNC</v>
      </c>
      <c r="N42" s="45">
        <f>IF(AND(M42&lt;50,M42&gt;0),400/(M42+3),IF(M42="DNF",400/(M$68+4),0))</f>
        <v>0</v>
      </c>
      <c r="O42" s="46">
        <f>+N42+L42+J42+H42+F42</f>
        <v>0</v>
      </c>
      <c r="P42" s="47">
        <f>+O42-R42</f>
        <v>0</v>
      </c>
      <c r="Q42" s="48">
        <f>RANK(P42,$P$4:$P$68,0)</f>
        <v>20</v>
      </c>
      <c r="R42" s="50">
        <f>MIN(S42:W42)</f>
        <v>0</v>
      </c>
      <c r="S42" s="50">
        <f>+F42</f>
        <v>0</v>
      </c>
      <c r="T42" s="50">
        <f>+H42</f>
        <v>0</v>
      </c>
      <c r="U42" s="50">
        <f>+J42</f>
        <v>0</v>
      </c>
      <c r="V42" s="50">
        <f>+L42</f>
        <v>0</v>
      </c>
      <c r="W42" s="50">
        <f>+N42</f>
        <v>0</v>
      </c>
    </row>
    <row r="43" spans="1:23" hidden="1">
      <c r="A43">
        <f>IF(SUM(E43:N43)=0,0,1)</f>
        <v>0</v>
      </c>
      <c r="B43" s="4">
        <v>217</v>
      </c>
      <c r="C43" s="43" t="str">
        <f>VLOOKUP($B43,[1]Sheet1!$A$3:$C$89,2)</f>
        <v>Zoom</v>
      </c>
      <c r="D43" s="43">
        <f>VLOOKUP($B43,[1]Sheet1!$A$3:$C$89,3)</f>
        <v>0</v>
      </c>
      <c r="E43" s="44" t="str">
        <f>IF(ISNA(VLOOKUP($B43,'Race 1'!$A$5:$I$33,9,FALSE)),"DNC",VLOOKUP($B43,'Race 1'!$A$5:$I$33,9,FALSE))</f>
        <v>DNC</v>
      </c>
      <c r="F43" s="45">
        <f>IF(AND(E43&lt;50,E43&gt;0),400/(E43+3),IF(E43="DNF",400/(E$68+4),0))</f>
        <v>0</v>
      </c>
      <c r="G43" s="44" t="str">
        <f>IF(ISNA(VLOOKUP($B43,'Race 2'!$A$5:$I$25,9,FALSE)),"DNC",VLOOKUP($B43,'Race 2'!$A$5:$I$25,9,FALSE))</f>
        <v>DNC</v>
      </c>
      <c r="H43" s="45">
        <f>IF(AND(G43&lt;50,G43&gt;0),400/(G43+3),IF(G43="DNF",400/(G$68+4),0))</f>
        <v>0</v>
      </c>
      <c r="I43" s="44" t="str">
        <f>IF(ISNA(VLOOKUP($B43,'Race 3'!$A$5:$I$24,9,FALSE)),"DNC",VLOOKUP($B43,'Race 3'!$A$5:$I$24,9,FALSE))</f>
        <v>DNC</v>
      </c>
      <c r="J43" s="45">
        <f>IF(AND(I43&lt;50,I43&gt;0),400/(I43+3),IF(I43="DNF",400/(I$68+4),0))</f>
        <v>0</v>
      </c>
      <c r="K43" s="44" t="str">
        <f>IF(ISNA(VLOOKUP($B43,'Race 4'!$A$5:$I$24,9,FALSE)),"DNC",VLOOKUP($B43,'Race 4'!$A$5:$I$24,9,FALSE))</f>
        <v>DNC</v>
      </c>
      <c r="L43" s="45">
        <f>IF(AND(K43&lt;50,K43&gt;0),400/(K43+3),IF(K43="DNF",400/(K$68+4),0))</f>
        <v>0</v>
      </c>
      <c r="M43" s="44" t="str">
        <f>IF(ISNA(VLOOKUP($B43,'Race 5'!$A$5:$I$27,9,FALSE)),"DNC",VLOOKUP($B43,'Race 5'!$A$5:$I$27,9,FALSE))</f>
        <v>DNC</v>
      </c>
      <c r="N43" s="45">
        <f>IF(AND(M43&lt;50,M43&gt;0),400/(M43+3),IF(M43="DNF",400/(M$68+4),0))</f>
        <v>0</v>
      </c>
      <c r="O43" s="46">
        <f>+N43+L43+J43+H43+F43</f>
        <v>0</v>
      </c>
      <c r="P43" s="47">
        <f>+O43-R43</f>
        <v>0</v>
      </c>
      <c r="Q43" s="48">
        <f>RANK(P43,$P$4:$P$68,0)</f>
        <v>20</v>
      </c>
      <c r="R43" s="50">
        <f>MIN(S43:W43)</f>
        <v>0</v>
      </c>
      <c r="S43" s="50">
        <f>+F43</f>
        <v>0</v>
      </c>
      <c r="T43" s="50">
        <f>+H43</f>
        <v>0</v>
      </c>
      <c r="U43" s="50">
        <f>+J43</f>
        <v>0</v>
      </c>
      <c r="V43" s="50">
        <f>+L43</f>
        <v>0</v>
      </c>
      <c r="W43" s="50">
        <f>+N43</f>
        <v>0</v>
      </c>
    </row>
    <row r="44" spans="1:23" hidden="1">
      <c r="A44">
        <f>IF(SUM(E44:N44)=0,0,1)</f>
        <v>0</v>
      </c>
      <c r="B44" s="4">
        <v>238</v>
      </c>
      <c r="C44" s="43" t="str">
        <f>VLOOKUP($B44,[1]Sheet1!$A$3:$C$89,2)</f>
        <v>Pooh Stick</v>
      </c>
      <c r="D44" s="43" t="str">
        <f>VLOOKUP($B44,[1]Sheet1!$A$3:$C$89,3)</f>
        <v>J Park</v>
      </c>
      <c r="E44" s="44" t="str">
        <f>IF(ISNA(VLOOKUP($B44,'Race 1'!$A$5:$I$33,9,FALSE)),"DNC",VLOOKUP($B44,'Race 1'!$A$5:$I$33,9,FALSE))</f>
        <v>DNC</v>
      </c>
      <c r="F44" s="45">
        <f>IF(AND(E44&lt;50,E44&gt;0),400/(E44+3),IF(E44="DNF",400/(E$68+4),0))</f>
        <v>0</v>
      </c>
      <c r="G44" s="44" t="str">
        <f>IF(ISNA(VLOOKUP($B44,'Race 2'!$A$5:$I$25,9,FALSE)),"DNC",VLOOKUP($B44,'Race 2'!$A$5:$I$25,9,FALSE))</f>
        <v>DNC</v>
      </c>
      <c r="H44" s="45">
        <f>IF(AND(G44&lt;50,G44&gt;0),400/(G44+3),IF(G44="DNF",400/(G$68+4),0))</f>
        <v>0</v>
      </c>
      <c r="I44" s="44" t="str">
        <f>IF(ISNA(VLOOKUP($B44,'Race 3'!$A$5:$I$24,9,FALSE)),"DNC",VLOOKUP($B44,'Race 3'!$A$5:$I$24,9,FALSE))</f>
        <v>DNC</v>
      </c>
      <c r="J44" s="45">
        <f>IF(AND(I44&lt;50,I44&gt;0),400/(I44+3),IF(I44="DNF",400/(I$68+4),0))</f>
        <v>0</v>
      </c>
      <c r="K44" s="44" t="str">
        <f>IF(ISNA(VLOOKUP($B44,'Race 4'!$A$5:$I$24,9,FALSE)),"DNC",VLOOKUP($B44,'Race 4'!$A$5:$I$24,9,FALSE))</f>
        <v>DNC</v>
      </c>
      <c r="L44" s="45">
        <f>IF(AND(K44&lt;50,K44&gt;0),400/(K44+3),IF(K44="DNF",400/(K$68+4),0))</f>
        <v>0</v>
      </c>
      <c r="M44" s="44" t="str">
        <f>IF(ISNA(VLOOKUP($B44,'Race 5'!$A$5:$I$27,9,FALSE)),"DNC",VLOOKUP($B44,'Race 5'!$A$5:$I$27,9,FALSE))</f>
        <v>DNC</v>
      </c>
      <c r="N44" s="45">
        <f>IF(AND(M44&lt;50,M44&gt;0),400/(M44+3),IF(M44="DNF",400/(M$68+4),0))</f>
        <v>0</v>
      </c>
      <c r="O44" s="46">
        <f>+N44+L44+J44+H44+F44</f>
        <v>0</v>
      </c>
      <c r="P44" s="47">
        <f>+O44-R44</f>
        <v>0</v>
      </c>
      <c r="Q44" s="48">
        <f>RANK(P44,$P$4:$P$68,0)</f>
        <v>20</v>
      </c>
      <c r="R44" s="50">
        <f>MIN(S44:W44)</f>
        <v>0</v>
      </c>
      <c r="S44" s="50">
        <f>+F44</f>
        <v>0</v>
      </c>
      <c r="T44" s="50">
        <f>+H44</f>
        <v>0</v>
      </c>
      <c r="U44" s="50">
        <f>+J44</f>
        <v>0</v>
      </c>
      <c r="V44" s="50">
        <f>+L44</f>
        <v>0</v>
      </c>
      <c r="W44" s="50">
        <f>+N44</f>
        <v>0</v>
      </c>
    </row>
    <row r="45" spans="1:23">
      <c r="A45">
        <f>IF(SUM(E45:N45)=0,0,1)</f>
        <v>1</v>
      </c>
      <c r="B45" s="4">
        <v>521</v>
      </c>
      <c r="C45" s="43" t="str">
        <f>VLOOKUP($B45,[1]Sheet1!$A$3:$C$89,2)</f>
        <v>Mistress Overdone</v>
      </c>
      <c r="D45" s="43" t="str">
        <f>VLOOKUP($B45,[1]Sheet1!$A$3:$C$89,3)</f>
        <v>R Mackay</v>
      </c>
      <c r="E45" s="44">
        <f>IF(ISNA(VLOOKUP($B45,'Race 1'!$A$5:$I$33,9,FALSE)),"DNC",VLOOKUP($B45,'Race 1'!$A$5:$I$33,9,FALSE))</f>
        <v>9</v>
      </c>
      <c r="F45" s="45">
        <f>IF(AND(E45&lt;50,E45&gt;0),400/(E45+3),IF(E45="DNF",400/(E$68+4),0))</f>
        <v>33.333333333333336</v>
      </c>
      <c r="G45" s="44">
        <f>IF(ISNA(VLOOKUP($B45,'Race 2'!$A$5:$I$25,9,FALSE)),"DNC",VLOOKUP($B45,'Race 2'!$A$5:$I$25,9,FALSE))</f>
        <v>13</v>
      </c>
      <c r="H45" s="45">
        <f>IF(AND(G45&lt;50,G45&gt;0),400/(G45+3),IF(G45="DNF",400/(G$68+4),0))</f>
        <v>25</v>
      </c>
      <c r="I45" s="44">
        <f>IF(ISNA(VLOOKUP($B45,'Race 3'!$A$5:$I$24,9,FALSE)),"DNC",VLOOKUP($B45,'Race 3'!$A$5:$I$24,9,FALSE))</f>
        <v>9</v>
      </c>
      <c r="J45" s="45">
        <f>IF(AND(I45&lt;50,I45&gt;0),400/(I45+3),IF(I45="DNF",400/(I$68+4),0))</f>
        <v>33.333333333333336</v>
      </c>
      <c r="K45" s="44">
        <f>IF(ISNA(VLOOKUP($B45,'Race 4'!$A$5:$I$24,9,FALSE)),"DNC",VLOOKUP($B45,'Race 4'!$A$5:$I$24,9,FALSE))</f>
        <v>6</v>
      </c>
      <c r="L45" s="45">
        <f>IF(AND(K45&lt;50,K45&gt;0),400/(K45+3),IF(K45="DNF",400/(K$68+4),0))</f>
        <v>44.444444444444443</v>
      </c>
      <c r="M45" s="44">
        <f>IF(ISNA(VLOOKUP($B45,'Race 5'!$A$5:$I$27,9,FALSE)),"DNC",VLOOKUP($B45,'Race 5'!$A$5:$I$27,9,FALSE))</f>
        <v>11</v>
      </c>
      <c r="N45" s="45">
        <f>IF(AND(M45&lt;50,M45&gt;0),400/(M45+3),IF(M45="DNF",400/(M$68+4),0))</f>
        <v>28.571428571428573</v>
      </c>
      <c r="O45" s="46">
        <f>+N45+L45+J45+H45+F45</f>
        <v>164.6825396825397</v>
      </c>
      <c r="P45" s="47">
        <f>+O45-R45</f>
        <v>139.6825396825397</v>
      </c>
      <c r="Q45" s="48">
        <f>RANK(P45,$P$4:$P$68,0)</f>
        <v>10</v>
      </c>
      <c r="R45" s="50">
        <f>MIN(S45:W45)</f>
        <v>25</v>
      </c>
      <c r="S45" s="50">
        <f>+F45</f>
        <v>33.333333333333336</v>
      </c>
      <c r="T45" s="50">
        <f>+H45</f>
        <v>25</v>
      </c>
      <c r="U45" s="50">
        <f>+J45</f>
        <v>33.333333333333336</v>
      </c>
      <c r="V45" s="50">
        <f>+L45</f>
        <v>44.444444444444443</v>
      </c>
      <c r="W45" s="50">
        <f>+N45</f>
        <v>28.571428571428573</v>
      </c>
    </row>
    <row r="46" spans="1:23" ht="12.75" customHeight="1">
      <c r="A46">
        <f>IF(SUM(E46:N46)=0,0,1)</f>
        <v>1</v>
      </c>
      <c r="B46" s="4">
        <v>317</v>
      </c>
      <c r="C46" s="43" t="str">
        <f>VLOOKUP($B46,[1]Sheet1!$A$3:$C$89,2)</f>
        <v>Jiffy</v>
      </c>
      <c r="D46" s="43" t="str">
        <f>VLOOKUP($B46,[1]Sheet1!$A$3:$C$89,3)</f>
        <v>M Hay</v>
      </c>
      <c r="E46" s="44">
        <f>IF(ISNA(VLOOKUP($B46,'Race 1'!$A$5:$I$33,9,FALSE)),"DNC",VLOOKUP($B46,'Race 1'!$A$5:$I$33,9,FALSE))</f>
        <v>11</v>
      </c>
      <c r="F46" s="45">
        <f>IF(AND(E46&lt;50,E46&gt;0),400/(E46+3),IF(E46="DNF",400/(E$68+4),0))</f>
        <v>28.571428571428573</v>
      </c>
      <c r="G46" s="44">
        <f>IF(ISNA(VLOOKUP($B46,'Race 2'!$A$5:$I$25,9,FALSE)),"DNC",VLOOKUP($B46,'Race 2'!$A$5:$I$25,9,FALSE))</f>
        <v>6</v>
      </c>
      <c r="H46" s="45">
        <f>IF(AND(G46&lt;50,G46&gt;0),400/(G46+3),IF(G46="DNF",400/(G$68+4),0))</f>
        <v>44.444444444444443</v>
      </c>
      <c r="I46" s="44" t="str">
        <f>IF(ISNA(VLOOKUP($B46,'Race 3'!$A$5:$I$24,9,FALSE)),"DNC",VLOOKUP($B46,'Race 3'!$A$5:$I$24,9,FALSE))</f>
        <v>dnf</v>
      </c>
      <c r="J46" s="45">
        <f>IF(AND(I46&lt;50,I46&gt;0),400/(I46+3),IF(I46="DNF",400/(I$68+4),0))</f>
        <v>17.391304347826086</v>
      </c>
      <c r="K46" s="44">
        <f>IF(ISNA(VLOOKUP($B46,'Race 4'!$A$5:$I$24,9,FALSE)),"DNC",VLOOKUP($B46,'Race 4'!$A$5:$I$24,9,FALSE))</f>
        <v>7</v>
      </c>
      <c r="L46" s="45">
        <f>IF(AND(K46&lt;50,K46&gt;0),400/(K46+3),IF(K46="DNF",400/(K$68+4),0))</f>
        <v>40</v>
      </c>
      <c r="M46" s="44">
        <f>IF(ISNA(VLOOKUP($B46,'Race 5'!$A$5:$I$27,9,FALSE)),"DNC",VLOOKUP($B46,'Race 5'!$A$5:$I$27,9,FALSE))</f>
        <v>15</v>
      </c>
      <c r="N46" s="45">
        <f>IF(AND(M46&lt;50,M46&gt;0),400/(M46+3),IF(M46="DNF",400/(M$68+4),0))</f>
        <v>22.222222222222221</v>
      </c>
      <c r="O46" s="46">
        <f>+N46+L46+J46+H46+F46</f>
        <v>152.62939958592133</v>
      </c>
      <c r="P46" s="47">
        <f>+O46-R46</f>
        <v>135.23809523809524</v>
      </c>
      <c r="Q46" s="48">
        <f>RANK(P46,$P$4:$P$68,0)</f>
        <v>11</v>
      </c>
      <c r="R46" s="50">
        <f>MIN(S46:W46)</f>
        <v>17.391304347826086</v>
      </c>
      <c r="S46" s="50">
        <f>+F46</f>
        <v>28.571428571428573</v>
      </c>
      <c r="T46" s="50">
        <f>+H46</f>
        <v>44.444444444444443</v>
      </c>
      <c r="U46" s="50">
        <f>+J46</f>
        <v>17.391304347826086</v>
      </c>
      <c r="V46" s="50">
        <f>+L46</f>
        <v>40</v>
      </c>
      <c r="W46" s="50">
        <f>+N46</f>
        <v>22.222222222222221</v>
      </c>
    </row>
    <row r="47" spans="1:23" ht="12.75" customHeight="1">
      <c r="A47">
        <f>IF(SUM(E47:N47)=0,0,1)</f>
        <v>1</v>
      </c>
      <c r="B47" s="4">
        <v>107</v>
      </c>
      <c r="C47" s="43" t="str">
        <f>VLOOKUP($B47,[1]Sheet1!$A$3:$C$89,2)</f>
        <v>By Golly</v>
      </c>
      <c r="D47" s="43" t="str">
        <f>VLOOKUP($B47,[1]Sheet1!$A$3:$C$89,3)</f>
        <v>G Bird</v>
      </c>
      <c r="E47" s="44">
        <f>IF(ISNA(VLOOKUP($B47,'Race 1'!$A$5:$I$33,9,FALSE)),"DNC",VLOOKUP($B47,'Race 1'!$A$5:$I$33,9,FALSE))</f>
        <v>10</v>
      </c>
      <c r="F47" s="45">
        <f>IF(AND(E47&lt;50,E47&gt;0),400/(E47+3),IF(E47="DNF",400/(E$68+4),0))</f>
        <v>30.76923076923077</v>
      </c>
      <c r="G47" s="44">
        <f>IF(ISNA(VLOOKUP($B47,'Race 2'!$A$5:$I$25,9,FALSE)),"DNC",VLOOKUP($B47,'Race 2'!$A$5:$I$25,9,FALSE))</f>
        <v>12</v>
      </c>
      <c r="H47" s="45">
        <f>IF(AND(G47&lt;50,G47&gt;0),400/(G47+3),IF(G47="DNF",400/(G$68+4),0))</f>
        <v>26.666666666666668</v>
      </c>
      <c r="I47" s="44">
        <f>IF(ISNA(VLOOKUP($B47,'Race 3'!$A$5:$I$24,9,FALSE)),"DNC",VLOOKUP($B47,'Race 3'!$A$5:$I$24,9,FALSE))</f>
        <v>7</v>
      </c>
      <c r="J47" s="45">
        <f>IF(AND(I47&lt;50,I47&gt;0),400/(I47+3),IF(I47="DNF",400/(I$68+4),0))</f>
        <v>40</v>
      </c>
      <c r="K47" s="44">
        <f>IF(ISNA(VLOOKUP($B47,'Race 4'!$A$5:$I$24,9,FALSE)),"DNC",VLOOKUP($B47,'Race 4'!$A$5:$I$24,9,FALSE))</f>
        <v>12</v>
      </c>
      <c r="L47" s="45">
        <f>IF(AND(K47&lt;50,K47&gt;0),400/(K47+3),IF(K47="DNF",400/(K$68+4),0))</f>
        <v>26.666666666666668</v>
      </c>
      <c r="M47" s="44">
        <f>IF(ISNA(VLOOKUP($B47,'Race 5'!$A$5:$I$27,9,FALSE)),"DNC",VLOOKUP($B47,'Race 5'!$A$5:$I$27,9,FALSE))</f>
        <v>9</v>
      </c>
      <c r="N47" s="45">
        <f>IF(AND(M47&lt;50,M47&gt;0),400/(M47+3),IF(M47="DNF",400/(M$68+4),0))</f>
        <v>33.333333333333336</v>
      </c>
      <c r="O47" s="46">
        <f>+N47+L47+J47+H47+F47</f>
        <v>157.43589743589743</v>
      </c>
      <c r="P47" s="47">
        <f>+O47-R47</f>
        <v>130.76923076923077</v>
      </c>
      <c r="Q47" s="48">
        <f>RANK(P47,$P$4:$P$68,0)</f>
        <v>12</v>
      </c>
      <c r="R47" s="50">
        <f>MIN(S47:W47)</f>
        <v>26.666666666666668</v>
      </c>
      <c r="S47" s="50">
        <f>+F47</f>
        <v>30.76923076923077</v>
      </c>
      <c r="T47" s="50">
        <f>+H47</f>
        <v>26.666666666666668</v>
      </c>
      <c r="U47" s="50">
        <f>+J47</f>
        <v>40</v>
      </c>
      <c r="V47" s="50">
        <f>+L47</f>
        <v>26.666666666666668</v>
      </c>
      <c r="W47" s="50">
        <f>+N47</f>
        <v>33.333333333333336</v>
      </c>
    </row>
    <row r="48" spans="1:23" ht="12.75" hidden="1" customHeight="1">
      <c r="A48">
        <f>IF(SUM(E48:N48)=0,0,1)</f>
        <v>0</v>
      </c>
      <c r="B48" s="4">
        <v>260</v>
      </c>
      <c r="C48" s="43" t="str">
        <f>VLOOKUP($B48,[1]Sheet1!$A$3:$C$89,2)</f>
        <v>Mi Mistress</v>
      </c>
      <c r="D48" s="43" t="str">
        <f>VLOOKUP($B48,[1]Sheet1!$A$3:$C$89,3)</f>
        <v>W Howard</v>
      </c>
      <c r="E48" s="44" t="str">
        <f>IF(ISNA(VLOOKUP($B48,'Race 1'!$A$5:$I$33,9,FALSE)),"DNC",VLOOKUP($B48,'Race 1'!$A$5:$I$33,9,FALSE))</f>
        <v>DNC</v>
      </c>
      <c r="F48" s="45">
        <f>IF(AND(E48&lt;50,E48&gt;0),400/(E48+3),IF(E48="DNF",400/(E$68+4),0))</f>
        <v>0</v>
      </c>
      <c r="G48" s="44" t="str">
        <f>IF(ISNA(VLOOKUP($B48,'Race 2'!$A$5:$I$25,9,FALSE)),"DNC",VLOOKUP($B48,'Race 2'!$A$5:$I$25,9,FALSE))</f>
        <v>DNC</v>
      </c>
      <c r="H48" s="45">
        <f>IF(AND(G48&lt;50,G48&gt;0),400/(G48+3),IF(G48="DNF",400/(G$68+4),0))</f>
        <v>0</v>
      </c>
      <c r="I48" s="44" t="str">
        <f>IF(ISNA(VLOOKUP($B48,'Race 3'!$A$5:$I$24,9,FALSE)),"DNC",VLOOKUP($B48,'Race 3'!$A$5:$I$24,9,FALSE))</f>
        <v>DNC</v>
      </c>
      <c r="J48" s="45">
        <f>IF(AND(I48&lt;50,I48&gt;0),400/(I48+3),IF(I48="DNF",400/(I$68+4),0))</f>
        <v>0</v>
      </c>
      <c r="K48" s="44" t="str">
        <f>IF(ISNA(VLOOKUP($B48,'Race 4'!$A$5:$I$24,9,FALSE)),"DNC",VLOOKUP($B48,'Race 4'!$A$5:$I$24,9,FALSE))</f>
        <v>DNC</v>
      </c>
      <c r="L48" s="45">
        <f>IF(AND(K48&lt;50,K48&gt;0),400/(K48+3),IF(K48="DNF",400/(K$68+4),0))</f>
        <v>0</v>
      </c>
      <c r="M48" s="44" t="str">
        <f>IF(ISNA(VLOOKUP($B48,'Race 5'!$A$5:$I$27,9,FALSE)),"DNC",VLOOKUP($B48,'Race 5'!$A$5:$I$27,9,FALSE))</f>
        <v>DNC</v>
      </c>
      <c r="N48" s="45">
        <f>IF(AND(M48&lt;50,M48&gt;0),400/(M48+3),IF(M48="DNF",400/(M$68+4),0))</f>
        <v>0</v>
      </c>
      <c r="O48" s="46">
        <f>+N48+L48+J48+H48+F48</f>
        <v>0</v>
      </c>
      <c r="P48" s="47">
        <f>+O48-R48</f>
        <v>0</v>
      </c>
      <c r="Q48" s="48">
        <f>RANK(P48,$P$4:$P$68,0)</f>
        <v>20</v>
      </c>
      <c r="R48" s="50">
        <f>MIN(S48:W48)</f>
        <v>0</v>
      </c>
      <c r="S48" s="50">
        <f>+F48</f>
        <v>0</v>
      </c>
      <c r="T48" s="50">
        <f>+H48</f>
        <v>0</v>
      </c>
      <c r="U48" s="50">
        <f>+J48</f>
        <v>0</v>
      </c>
      <c r="V48" s="50">
        <f>+L48</f>
        <v>0</v>
      </c>
      <c r="W48" s="50">
        <f>+N48</f>
        <v>0</v>
      </c>
    </row>
    <row r="49" spans="1:23" hidden="1">
      <c r="A49">
        <f>IF(SUM(E49:N49)=0,0,1)</f>
        <v>0</v>
      </c>
      <c r="B49" s="4">
        <v>301</v>
      </c>
      <c r="C49" s="43" t="str">
        <f>VLOOKUP($B49,[1]Sheet1!$A$3:$C$89,2)</f>
        <v>Vave</v>
      </c>
      <c r="D49" s="43" t="str">
        <f>VLOOKUP($B49,[1]Sheet1!$A$3:$C$89,3)</f>
        <v>T Riley</v>
      </c>
      <c r="E49" s="44" t="str">
        <f>IF(ISNA(VLOOKUP($B49,'Race 1'!$A$5:$I$33,9,FALSE)),"DNC",VLOOKUP($B49,'Race 1'!$A$5:$I$33,9,FALSE))</f>
        <v>DNC</v>
      </c>
      <c r="F49" s="45">
        <f>IF(AND(E49&lt;50,E49&gt;0),400/(E49+3),IF(E49="DNF",400/(E$68+4),0))</f>
        <v>0</v>
      </c>
      <c r="G49" s="44" t="str">
        <f>IF(ISNA(VLOOKUP($B49,'Race 2'!$A$5:$I$25,9,FALSE)),"DNC",VLOOKUP($B49,'Race 2'!$A$5:$I$25,9,FALSE))</f>
        <v>DNC</v>
      </c>
      <c r="H49" s="45">
        <f>IF(AND(G49&lt;50,G49&gt;0),400/(G49+3),IF(G49="DNF",400/(G$68+4),0))</f>
        <v>0</v>
      </c>
      <c r="I49" s="44" t="str">
        <f>IF(ISNA(VLOOKUP($B49,'Race 3'!$A$5:$I$24,9,FALSE)),"DNC",VLOOKUP($B49,'Race 3'!$A$5:$I$24,9,FALSE))</f>
        <v>DNC</v>
      </c>
      <c r="J49" s="45">
        <f>IF(AND(I49&lt;50,I49&gt;0),400/(I49+3),IF(I49="DNF",400/(I$68+4),0))</f>
        <v>0</v>
      </c>
      <c r="K49" s="44" t="str">
        <f>IF(ISNA(VLOOKUP($B49,'Race 4'!$A$5:$I$24,9,FALSE)),"DNC",VLOOKUP($B49,'Race 4'!$A$5:$I$24,9,FALSE))</f>
        <v>DNC</v>
      </c>
      <c r="L49" s="45">
        <f>IF(AND(K49&lt;50,K49&gt;0),400/(K49+3),IF(K49="DNF",400/(K$68+4),0))</f>
        <v>0</v>
      </c>
      <c r="M49" s="44" t="str">
        <f>IF(ISNA(VLOOKUP($B49,'Race 5'!$A$5:$I$27,9,FALSE)),"DNC",VLOOKUP($B49,'Race 5'!$A$5:$I$27,9,FALSE))</f>
        <v>DNC</v>
      </c>
      <c r="N49" s="45">
        <f>IF(AND(M49&lt;50,M49&gt;0),400/(M49+3),IF(M49="DNF",400/(M$68+4),0))</f>
        <v>0</v>
      </c>
      <c r="O49" s="46">
        <f>+N49+L49+J49+H49+F49</f>
        <v>0</v>
      </c>
      <c r="P49" s="47">
        <f>+O49-R49</f>
        <v>0</v>
      </c>
      <c r="Q49" s="48">
        <f>RANK(P49,$P$4:$P$68,0)</f>
        <v>20</v>
      </c>
      <c r="R49" s="50">
        <f>MIN(S49:W49)</f>
        <v>0</v>
      </c>
      <c r="S49" s="50">
        <f>+F49</f>
        <v>0</v>
      </c>
      <c r="T49" s="50">
        <f>+H49</f>
        <v>0</v>
      </c>
      <c r="U49" s="50">
        <f>+J49</f>
        <v>0</v>
      </c>
      <c r="V49" s="50">
        <f>+L49</f>
        <v>0</v>
      </c>
      <c r="W49" s="50">
        <f>+N49</f>
        <v>0</v>
      </c>
    </row>
    <row r="50" spans="1:23">
      <c r="A50">
        <f>IF(SUM(E50:N50)=0,0,1)</f>
        <v>1</v>
      </c>
      <c r="B50" s="4">
        <v>75</v>
      </c>
      <c r="C50" s="43" t="str">
        <f>VLOOKUP($B50,[1]Sheet1!$A$3:$C$89,2)</f>
        <v>Cracklin Rosie</v>
      </c>
      <c r="D50" s="43" t="str">
        <f>VLOOKUP($B50,[1]Sheet1!$A$3:$C$89,3)</f>
        <v>C Bridges</v>
      </c>
      <c r="E50" s="44">
        <f>IF(ISNA(VLOOKUP($B50,'Race 1'!$A$5:$I$33,9,FALSE)),"DNC",VLOOKUP($B50,'Race 1'!$A$5:$I$33,9,FALSE))</f>
        <v>12</v>
      </c>
      <c r="F50" s="45">
        <f>IF(AND(E50&lt;50,E50&gt;0),400/(E50+3),IF(E50="DNF",400/(E$68+4),0))</f>
        <v>26.666666666666668</v>
      </c>
      <c r="G50" s="44">
        <f>IF(ISNA(VLOOKUP($B50,'Race 2'!$A$5:$I$25,9,FALSE)),"DNC",VLOOKUP($B50,'Race 2'!$A$5:$I$25,9,FALSE))</f>
        <v>16</v>
      </c>
      <c r="H50" s="45">
        <f>IF(AND(G50&lt;50,G50&gt;0),400/(G50+3),IF(G50="DNF",400/(G$68+4),0))</f>
        <v>21.05263157894737</v>
      </c>
      <c r="I50" s="44" t="str">
        <f>IF(ISNA(VLOOKUP($B50,'Race 3'!$A$5:$I$24,9,FALSE)),"DNC",VLOOKUP($B50,'Race 3'!$A$5:$I$24,9,FALSE))</f>
        <v>dnf</v>
      </c>
      <c r="J50" s="45">
        <f>IF(AND(I50&lt;50,I50&gt;0),400/(I50+3),IF(I50="DNF",400/(I$68+4),0))</f>
        <v>17.391304347826086</v>
      </c>
      <c r="K50" s="44">
        <f>IF(ISNA(VLOOKUP($B50,'Race 4'!$A$5:$I$24,9,FALSE)),"DNC",VLOOKUP($B50,'Race 4'!$A$5:$I$24,9,FALSE))</f>
        <v>15</v>
      </c>
      <c r="L50" s="45">
        <f>IF(AND(K50&lt;50,K50&gt;0),400/(K50+3),IF(K50="DNF",400/(K$68+4),0))</f>
        <v>22.222222222222221</v>
      </c>
      <c r="M50" s="44">
        <f>IF(ISNA(VLOOKUP($B50,'Race 5'!$A$5:$I$27,9,FALSE)),"DNC",VLOOKUP($B50,'Race 5'!$A$5:$I$27,9,FALSE))</f>
        <v>7</v>
      </c>
      <c r="N50" s="45">
        <f>IF(AND(M50&lt;50,M50&gt;0),400/(M50+3),IF(M50="DNF",400/(M$68+4),0))</f>
        <v>40</v>
      </c>
      <c r="O50" s="46">
        <f>+N50+L50+J50+H50+F50</f>
        <v>127.33282481566235</v>
      </c>
      <c r="P50" s="47">
        <f>+O50-R50</f>
        <v>109.94152046783626</v>
      </c>
      <c r="Q50" s="48">
        <f>RANK(P50,$P$4:$P$68,0)</f>
        <v>13</v>
      </c>
      <c r="R50" s="50">
        <f>MIN(S50:W50)</f>
        <v>17.391304347826086</v>
      </c>
      <c r="S50" s="50">
        <f>+F50</f>
        <v>26.666666666666668</v>
      </c>
      <c r="T50" s="50">
        <f>+H50</f>
        <v>21.05263157894737</v>
      </c>
      <c r="U50" s="50">
        <f>+J50</f>
        <v>17.391304347826086</v>
      </c>
      <c r="V50" s="50">
        <f>+L50</f>
        <v>22.222222222222221</v>
      </c>
      <c r="W50" s="50">
        <f>+N50</f>
        <v>40</v>
      </c>
    </row>
    <row r="51" spans="1:23" ht="12.75" hidden="1" customHeight="1">
      <c r="A51">
        <f>IF(SUM(E51:N51)=0,0,1)</f>
        <v>0</v>
      </c>
      <c r="B51" s="4">
        <v>314</v>
      </c>
      <c r="C51" s="43" t="str">
        <f>VLOOKUP($B51,[1]Sheet1!$A$3:$C$89,2)</f>
        <v>Chortle</v>
      </c>
      <c r="D51" s="43" t="str">
        <f>VLOOKUP($B51,[1]Sheet1!$A$3:$C$89,3)</f>
        <v>G McKenzie</v>
      </c>
      <c r="E51" s="44" t="str">
        <f>IF(ISNA(VLOOKUP($B51,'Race 1'!$A$5:$I$33,9,FALSE)),"DNC",VLOOKUP($B51,'Race 1'!$A$5:$I$33,9,FALSE))</f>
        <v>DNC</v>
      </c>
      <c r="F51" s="45">
        <f>IF(AND(E51&lt;50,E51&gt;0),400/(E51+3),IF(E51="DNF",400/(E$68+4),0))</f>
        <v>0</v>
      </c>
      <c r="G51" s="44" t="str">
        <f>IF(ISNA(VLOOKUP($B51,'Race 2'!$A$5:$I$25,9,FALSE)),"DNC",VLOOKUP($B51,'Race 2'!$A$5:$I$25,9,FALSE))</f>
        <v>DNC</v>
      </c>
      <c r="H51" s="45">
        <f>IF(AND(G51&lt;50,G51&gt;0),400/(G51+3),IF(G51="DNF",400/(G$68+4),0))</f>
        <v>0</v>
      </c>
      <c r="I51" s="44" t="str">
        <f>IF(ISNA(VLOOKUP($B51,'Race 3'!$A$5:$I$24,9,FALSE)),"DNC",VLOOKUP($B51,'Race 3'!$A$5:$I$24,9,FALSE))</f>
        <v>DNC</v>
      </c>
      <c r="J51" s="45">
        <f>IF(AND(I51&lt;50,I51&gt;0),400/(I51+3),IF(I51="DNF",400/(I$68+4),0))</f>
        <v>0</v>
      </c>
      <c r="K51" s="44" t="str">
        <f>IF(ISNA(VLOOKUP($B51,'Race 4'!$A$5:$I$24,9,FALSE)),"DNC",VLOOKUP($B51,'Race 4'!$A$5:$I$24,9,FALSE))</f>
        <v>DNC</v>
      </c>
      <c r="L51" s="45">
        <f>IF(AND(K51&lt;50,K51&gt;0),400/(K51+3),IF(K51="DNF",400/(K$68+4),0))</f>
        <v>0</v>
      </c>
      <c r="M51" s="44" t="str">
        <f>IF(ISNA(VLOOKUP($B51,'Race 5'!$A$5:$I$27,9,FALSE)),"DNC",VLOOKUP($B51,'Race 5'!$A$5:$I$27,9,FALSE))</f>
        <v>DNC</v>
      </c>
      <c r="N51" s="45">
        <f>IF(AND(M51&lt;50,M51&gt;0),400/(M51+3),IF(M51="DNF",400/(M$68+4),0))</f>
        <v>0</v>
      </c>
      <c r="O51" s="46">
        <f>+N51+L51+J51+H51+F51</f>
        <v>0</v>
      </c>
      <c r="P51" s="47">
        <f>+O51-R51</f>
        <v>0</v>
      </c>
      <c r="Q51" s="48">
        <f>RANK(P51,$P$4:$P$68,0)</f>
        <v>20</v>
      </c>
      <c r="R51" s="50">
        <f>MIN(S51:W51)</f>
        <v>0</v>
      </c>
      <c r="S51" s="50">
        <f>+F51</f>
        <v>0</v>
      </c>
      <c r="T51" s="50">
        <f>+H51</f>
        <v>0</v>
      </c>
      <c r="U51" s="50">
        <f>+J51</f>
        <v>0</v>
      </c>
      <c r="V51" s="50">
        <f>+L51</f>
        <v>0</v>
      </c>
      <c r="W51" s="50">
        <f>+N51</f>
        <v>0</v>
      </c>
    </row>
    <row r="52" spans="1:23" ht="12.75" hidden="1" customHeight="1">
      <c r="A52">
        <f>IF(SUM(E52:N52)=0,0,1)</f>
        <v>0</v>
      </c>
      <c r="B52" s="4">
        <v>316</v>
      </c>
      <c r="C52" s="43" t="str">
        <f>VLOOKUP($B52,[1]Sheet1!$A$3:$C$89,2)</f>
        <v>Red Hot Prawn</v>
      </c>
      <c r="D52" s="43" t="str">
        <f>VLOOKUP($B52,[1]Sheet1!$A$3:$C$89,3)</f>
        <v>T Ornsby</v>
      </c>
      <c r="E52" s="44" t="str">
        <f>IF(ISNA(VLOOKUP($B52,'Race 1'!$A$5:$I$33,9,FALSE)),"DNC",VLOOKUP($B52,'Race 1'!$A$5:$I$33,9,FALSE))</f>
        <v>DNC</v>
      </c>
      <c r="F52" s="45">
        <f>IF(AND(E52&lt;50,E52&gt;0),400/(E52+3),IF(E52="DNF",400/(E$68+4),0))</f>
        <v>0</v>
      </c>
      <c r="G52" s="44" t="str">
        <f>IF(ISNA(VLOOKUP($B52,'Race 2'!$A$5:$I$25,9,FALSE)),"DNC",VLOOKUP($B52,'Race 2'!$A$5:$I$25,9,FALSE))</f>
        <v>DNC</v>
      </c>
      <c r="H52" s="45">
        <f>IF(AND(G52&lt;50,G52&gt;0),400/(G52+3),IF(G52="DNF",400/(G$68+4),0))</f>
        <v>0</v>
      </c>
      <c r="I52" s="44" t="str">
        <f>IF(ISNA(VLOOKUP($B52,'Race 3'!$A$5:$I$24,9,FALSE)),"DNC",VLOOKUP($B52,'Race 3'!$A$5:$I$24,9,FALSE))</f>
        <v>DNC</v>
      </c>
      <c r="J52" s="45">
        <f>IF(AND(I52&lt;50,I52&gt;0),400/(I52+3),IF(I52="DNF",400/(I$68+4),0))</f>
        <v>0</v>
      </c>
      <c r="K52" s="44" t="str">
        <f>IF(ISNA(VLOOKUP($B52,'Race 4'!$A$5:$I$24,9,FALSE)),"DNC",VLOOKUP($B52,'Race 4'!$A$5:$I$24,9,FALSE))</f>
        <v>DNC</v>
      </c>
      <c r="L52" s="45">
        <f>IF(AND(K52&lt;50,K52&gt;0),400/(K52+3),IF(K52="DNF",400/(K$68+4),0))</f>
        <v>0</v>
      </c>
      <c r="M52" s="44" t="str">
        <f>IF(ISNA(VLOOKUP($B52,'Race 5'!$A$5:$I$27,9,FALSE)),"DNC",VLOOKUP($B52,'Race 5'!$A$5:$I$27,9,FALSE))</f>
        <v>DNC</v>
      </c>
      <c r="N52" s="45">
        <f>IF(AND(M52&lt;50,M52&gt;0),400/(M52+3),IF(M52="DNF",400/(M$68+4),0))</f>
        <v>0</v>
      </c>
      <c r="O52" s="46">
        <f>+N52+L52+J52+H52+F52</f>
        <v>0</v>
      </c>
      <c r="P52" s="47">
        <f>+O52-R52</f>
        <v>0</v>
      </c>
      <c r="Q52" s="48">
        <f>RANK(P52,$P$4:$P$68,0)</f>
        <v>20</v>
      </c>
      <c r="R52" s="50">
        <f>MIN(S52:W52)</f>
        <v>0</v>
      </c>
      <c r="S52" s="50">
        <f>+F52</f>
        <v>0</v>
      </c>
      <c r="T52" s="50">
        <f>+H52</f>
        <v>0</v>
      </c>
      <c r="U52" s="50">
        <f>+J52</f>
        <v>0</v>
      </c>
      <c r="V52" s="50">
        <f>+L52</f>
        <v>0</v>
      </c>
      <c r="W52" s="50">
        <f>+N52</f>
        <v>0</v>
      </c>
    </row>
    <row r="53" spans="1:23">
      <c r="A53">
        <f>IF(SUM(E53:N53)=0,0,1)</f>
        <v>1</v>
      </c>
      <c r="B53" s="4">
        <v>39</v>
      </c>
      <c r="C53" s="43" t="str">
        <f>VLOOKUP($B53,[1]Sheet1!$A$3:$C$89,2)</f>
        <v>Windbag II</v>
      </c>
      <c r="D53" s="43" t="str">
        <f>VLOOKUP($B53,[1]Sheet1!$A$3:$C$89,3)</f>
        <v>D Pulley</v>
      </c>
      <c r="E53" s="44">
        <f>IF(ISNA(VLOOKUP($B53,'Race 1'!$A$5:$I$33,9,FALSE)),"DNC",VLOOKUP($B53,'Race 1'!$A$5:$I$33,9,FALSE))</f>
        <v>15</v>
      </c>
      <c r="F53" s="45">
        <f>IF(AND(E53&lt;50,E53&gt;0),400/(E53+3),IF(E53="DNF",400/(E$68+4),0))</f>
        <v>22.222222222222221</v>
      </c>
      <c r="G53" s="44">
        <f>IF(ISNA(VLOOKUP($B53,'Race 2'!$A$5:$I$25,9,FALSE)),"DNC",VLOOKUP($B53,'Race 2'!$A$5:$I$25,9,FALSE))</f>
        <v>14</v>
      </c>
      <c r="H53" s="45">
        <f>IF(AND(G53&lt;50,G53&gt;0),400/(G53+3),IF(G53="DNF",400/(G$68+4),0))</f>
        <v>23.529411764705884</v>
      </c>
      <c r="I53" s="44">
        <f>IF(ISNA(VLOOKUP($B53,'Race 3'!$A$5:$I$24,9,FALSE)),"DNC",VLOOKUP($B53,'Race 3'!$A$5:$I$24,9,FALSE))</f>
        <v>10</v>
      </c>
      <c r="J53" s="45">
        <f>IF(AND(I53&lt;50,I53&gt;0),400/(I53+3),IF(I53="DNF",400/(I$68+4),0))</f>
        <v>30.76923076923077</v>
      </c>
      <c r="K53" s="44">
        <f>IF(ISNA(VLOOKUP($B53,'Race 4'!$A$5:$I$24,9,FALSE)),"DNC",VLOOKUP($B53,'Race 4'!$A$5:$I$24,9,FALSE))</f>
        <v>14</v>
      </c>
      <c r="L53" s="45">
        <f>IF(AND(K53&lt;50,K53&gt;0),400/(K53+3),IF(K53="DNF",400/(K$68+4),0))</f>
        <v>23.529411764705884</v>
      </c>
      <c r="M53" s="44">
        <f>IF(ISNA(VLOOKUP($B53,'Race 5'!$A$5:$I$27,9,FALSE)),"DNC",VLOOKUP($B53,'Race 5'!$A$5:$I$27,9,FALSE))</f>
        <v>13</v>
      </c>
      <c r="N53" s="45">
        <f>IF(AND(M53&lt;50,M53&gt;0),400/(M53+3),IF(M53="DNF",400/(M$68+4),0))</f>
        <v>25</v>
      </c>
      <c r="O53" s="46">
        <f>+N53+L53+J53+H53+F53</f>
        <v>125.05027652086477</v>
      </c>
      <c r="P53" s="47">
        <f>+O53-R53</f>
        <v>102.82805429864254</v>
      </c>
      <c r="Q53" s="48">
        <f>RANK(P53,$P$4:$P$68,0)</f>
        <v>14</v>
      </c>
      <c r="R53" s="50">
        <f>MIN(S53:W53)</f>
        <v>22.222222222222221</v>
      </c>
      <c r="S53" s="50">
        <f>+F53</f>
        <v>22.222222222222221</v>
      </c>
      <c r="T53" s="50">
        <f>+H53</f>
        <v>23.529411764705884</v>
      </c>
      <c r="U53" s="50">
        <f>+J53</f>
        <v>30.76923076923077</v>
      </c>
      <c r="V53" s="50">
        <f>+L53</f>
        <v>23.529411764705884</v>
      </c>
      <c r="W53" s="50">
        <f>+N53</f>
        <v>25</v>
      </c>
    </row>
    <row r="54" spans="1:23" ht="12.75" customHeight="1">
      <c r="A54">
        <f>IF(SUM(E54:N54)=0,0,1)</f>
        <v>1</v>
      </c>
      <c r="B54" s="4">
        <v>252</v>
      </c>
      <c r="C54" s="43" t="str">
        <f>VLOOKUP($B54,[1]Sheet1!$A$3:$C$89,2)</f>
        <v>Twilight</v>
      </c>
      <c r="D54" s="43" t="str">
        <f>VLOOKUP($B54,[1]Sheet1!$A$3:$C$89,3)</f>
        <v>T Kite</v>
      </c>
      <c r="E54" s="44">
        <f>IF(ISNA(VLOOKUP($B54,'Race 1'!$A$5:$I$33,9,FALSE)),"DNC",VLOOKUP($B54,'Race 1'!$A$5:$I$33,9,FALSE))</f>
        <v>16</v>
      </c>
      <c r="F54" s="45">
        <f>IF(AND(E54&lt;50,E54&gt;0),400/(E54+3),IF(E54="DNF",400/(E$68+4),0))</f>
        <v>21.05263157894737</v>
      </c>
      <c r="G54" s="44">
        <f>IF(ISNA(VLOOKUP($B54,'Race 2'!$A$5:$I$25,9,FALSE)),"DNC",VLOOKUP($B54,'Race 2'!$A$5:$I$25,9,FALSE))</f>
        <v>15</v>
      </c>
      <c r="H54" s="45">
        <f>IF(AND(G54&lt;50,G54&gt;0),400/(G54+3),IF(G54="DNF",400/(G$68+4),0))</f>
        <v>22.222222222222221</v>
      </c>
      <c r="I54" s="44" t="str">
        <f>IF(ISNA(VLOOKUP($B54,'Race 3'!$A$5:$I$24,9,FALSE)),"DNC",VLOOKUP($B54,'Race 3'!$A$5:$I$24,9,FALSE))</f>
        <v>dnf</v>
      </c>
      <c r="J54" s="45">
        <f>IF(AND(I54&lt;50,I54&gt;0),400/(I54+3),IF(I54="DNF",400/(I$68+4),0))</f>
        <v>17.391304347826086</v>
      </c>
      <c r="K54" s="44">
        <f>IF(ISNA(VLOOKUP($B54,'Race 4'!$A$5:$I$24,9,FALSE)),"DNC",VLOOKUP($B54,'Race 4'!$A$5:$I$24,9,FALSE))</f>
        <v>13</v>
      </c>
      <c r="L54" s="45">
        <f>IF(AND(K54&lt;50,K54&gt;0),400/(K54+3),IF(K54="DNF",400/(K$68+4),0))</f>
        <v>25</v>
      </c>
      <c r="M54" s="44">
        <f>IF(ISNA(VLOOKUP($B54,'Race 5'!$A$5:$I$27,9,FALSE)),"DNC",VLOOKUP($B54,'Race 5'!$A$5:$I$27,9,FALSE))</f>
        <v>14</v>
      </c>
      <c r="N54" s="45">
        <f>IF(AND(M54&lt;50,M54&gt;0),400/(M54+3),IF(M54="DNF",400/(M$68+4),0))</f>
        <v>23.529411764705884</v>
      </c>
      <c r="O54" s="46">
        <f>+N54+L54+J54+H54+F54</f>
        <v>109.19556991370158</v>
      </c>
      <c r="P54" s="47">
        <f>+O54-R54</f>
        <v>91.804265565875482</v>
      </c>
      <c r="Q54" s="48">
        <f>RANK(P54,$P$4:$P$68,0)</f>
        <v>15</v>
      </c>
      <c r="R54" s="50">
        <f>MIN(S54:W54)</f>
        <v>17.391304347826086</v>
      </c>
      <c r="S54" s="50">
        <f>+F54</f>
        <v>21.05263157894737</v>
      </c>
      <c r="T54" s="50">
        <f>+H54</f>
        <v>22.222222222222221</v>
      </c>
      <c r="U54" s="50">
        <f>+J54</f>
        <v>17.391304347826086</v>
      </c>
      <c r="V54" s="50">
        <f>+L54</f>
        <v>25</v>
      </c>
      <c r="W54" s="50">
        <f>+N54</f>
        <v>23.529411764705884</v>
      </c>
    </row>
    <row r="55" spans="1:23" ht="12.75" hidden="1" customHeight="1">
      <c r="A55">
        <f>IF(SUM(E55:N55)=0,0,1)</f>
        <v>0</v>
      </c>
      <c r="B55" s="4">
        <v>319</v>
      </c>
      <c r="C55" s="43" t="str">
        <f>VLOOKUP($B55,[1]Sheet1!$A$3:$C$89,2)</f>
        <v>Shogun</v>
      </c>
      <c r="D55" s="43" t="str">
        <f>VLOOKUP($B55,[1]Sheet1!$A$3:$C$89,3)</f>
        <v>G Hutt</v>
      </c>
      <c r="E55" s="44" t="str">
        <f>IF(ISNA(VLOOKUP($B55,'Race 1'!$A$5:$I$33,9,FALSE)),"DNC",VLOOKUP($B55,'Race 1'!$A$5:$I$33,9,FALSE))</f>
        <v>DNC</v>
      </c>
      <c r="F55" s="45">
        <f>IF(AND(E55&lt;50,E55&gt;0),400/(E55+3),IF(E55="DNF",400/(E$68+4),0))</f>
        <v>0</v>
      </c>
      <c r="G55" s="44" t="str">
        <f>IF(ISNA(VLOOKUP($B55,'Race 2'!$A$5:$I$25,9,FALSE)),"DNC",VLOOKUP($B55,'Race 2'!$A$5:$I$25,9,FALSE))</f>
        <v>DNC</v>
      </c>
      <c r="H55" s="45">
        <f>IF(AND(G55&lt;50,G55&gt;0),400/(G55+3),IF(G55="DNF",400/(G$68+4),0))</f>
        <v>0</v>
      </c>
      <c r="I55" s="44" t="str">
        <f>IF(ISNA(VLOOKUP($B55,'Race 3'!$A$5:$I$24,9,FALSE)),"DNC",VLOOKUP($B55,'Race 3'!$A$5:$I$24,9,FALSE))</f>
        <v>DNC</v>
      </c>
      <c r="J55" s="45">
        <f>IF(AND(I55&lt;50,I55&gt;0),400/(I55+3),IF(I55="DNF",400/(I$68+4),0))</f>
        <v>0</v>
      </c>
      <c r="K55" s="44" t="str">
        <f>IF(ISNA(VLOOKUP($B55,'Race 4'!$A$5:$I$24,9,FALSE)),"DNC",VLOOKUP($B55,'Race 4'!$A$5:$I$24,9,FALSE))</f>
        <v>DNC</v>
      </c>
      <c r="L55" s="45">
        <f>IF(AND(K55&lt;50,K55&gt;0),400/(K55+3),IF(K55="DNF",400/(K$68+4),0))</f>
        <v>0</v>
      </c>
      <c r="M55" s="44" t="str">
        <f>IF(ISNA(VLOOKUP($B55,'Race 5'!$A$5:$I$27,9,FALSE)),"DNC",VLOOKUP($B55,'Race 5'!$A$5:$I$27,9,FALSE))</f>
        <v>DNC</v>
      </c>
      <c r="N55" s="45">
        <f>IF(AND(M55&lt;50,M55&gt;0),400/(M55+3),IF(M55="DNF",400/(M$68+4),0))</f>
        <v>0</v>
      </c>
      <c r="O55" s="46">
        <f>+N55+L55+J55+H55+F55</f>
        <v>0</v>
      </c>
      <c r="P55" s="47">
        <f>+O55-R55</f>
        <v>0</v>
      </c>
      <c r="Q55" s="48">
        <f>RANK(P55,$P$4:$P$68,0)</f>
        <v>20</v>
      </c>
      <c r="R55" s="50">
        <f>MIN(S55:W55)</f>
        <v>0</v>
      </c>
      <c r="S55" s="50">
        <f>+F55</f>
        <v>0</v>
      </c>
      <c r="T55" s="50">
        <f>+H55</f>
        <v>0</v>
      </c>
      <c r="U55" s="50">
        <f>+J55</f>
        <v>0</v>
      </c>
      <c r="V55" s="50">
        <f>+L55</f>
        <v>0</v>
      </c>
      <c r="W55" s="50">
        <f>+N55</f>
        <v>0</v>
      </c>
    </row>
    <row r="56" spans="1:23" hidden="1">
      <c r="A56">
        <f>IF(SUM(E56:N56)=0,0,1)</f>
        <v>0</v>
      </c>
      <c r="B56" s="4">
        <v>320</v>
      </c>
      <c r="C56" s="43" t="str">
        <f>VLOOKUP($B56,[1]Sheet1!$A$3:$C$89,2)</f>
        <v>William Tell</v>
      </c>
      <c r="D56" s="43" t="str">
        <f>VLOOKUP($B56,[1]Sheet1!$A$3:$C$89,3)</f>
        <v>K Dawson</v>
      </c>
      <c r="E56" s="44" t="str">
        <f>IF(ISNA(VLOOKUP($B56,'Race 1'!$A$5:$I$33,9,FALSE)),"DNC",VLOOKUP($B56,'Race 1'!$A$5:$I$33,9,FALSE))</f>
        <v>DNC</v>
      </c>
      <c r="F56" s="45">
        <f>IF(AND(E56&lt;50,E56&gt;0),400/(E56+3),IF(E56="DNF",400/(E$68+4),0))</f>
        <v>0</v>
      </c>
      <c r="G56" s="44" t="str">
        <f>IF(ISNA(VLOOKUP($B56,'Race 2'!$A$5:$I$25,9,FALSE)),"DNC",VLOOKUP($B56,'Race 2'!$A$5:$I$25,9,FALSE))</f>
        <v>DNC</v>
      </c>
      <c r="H56" s="45">
        <f>IF(AND(G56&lt;50,G56&gt;0),400/(G56+3),IF(G56="DNF",400/(G$68+4),0))</f>
        <v>0</v>
      </c>
      <c r="I56" s="44" t="str">
        <f>IF(ISNA(VLOOKUP($B56,'Race 3'!$A$5:$I$24,9,FALSE)),"DNC",VLOOKUP($B56,'Race 3'!$A$5:$I$24,9,FALSE))</f>
        <v>DNC</v>
      </c>
      <c r="J56" s="45">
        <f>IF(AND(I56&lt;50,I56&gt;0),400/(I56+3),IF(I56="DNF",400/(I$68+4),0))</f>
        <v>0</v>
      </c>
      <c r="K56" s="44" t="str">
        <f>IF(ISNA(VLOOKUP($B56,'Race 4'!$A$5:$I$24,9,FALSE)),"DNC",VLOOKUP($B56,'Race 4'!$A$5:$I$24,9,FALSE))</f>
        <v>DNC</v>
      </c>
      <c r="L56" s="45">
        <f>IF(AND(K56&lt;50,K56&gt;0),400/(K56+3),IF(K56="DNF",400/(K$68+4),0))</f>
        <v>0</v>
      </c>
      <c r="M56" s="44" t="str">
        <f>IF(ISNA(VLOOKUP($B56,'Race 5'!$A$5:$I$27,9,FALSE)),"DNC",VLOOKUP($B56,'Race 5'!$A$5:$I$27,9,FALSE))</f>
        <v>DNC</v>
      </c>
      <c r="N56" s="45">
        <f>IF(AND(M56&lt;50,M56&gt;0),400/(M56+3),IF(M56="DNF",400/(M$68+4),0))</f>
        <v>0</v>
      </c>
      <c r="O56" s="46">
        <f>+N56+L56+J56+H56+F56</f>
        <v>0</v>
      </c>
      <c r="P56" s="47">
        <f>+O56-R56</f>
        <v>0</v>
      </c>
      <c r="Q56" s="48">
        <f>RANK(P56,$P$4:$P$68,0)</f>
        <v>20</v>
      </c>
      <c r="R56" s="50">
        <f>MIN(S56:W56)</f>
        <v>0</v>
      </c>
      <c r="S56" s="50">
        <f>+F56</f>
        <v>0</v>
      </c>
      <c r="T56" s="50">
        <f>+H56</f>
        <v>0</v>
      </c>
      <c r="U56" s="50">
        <f>+J56</f>
        <v>0</v>
      </c>
      <c r="V56" s="50">
        <f>+L56</f>
        <v>0</v>
      </c>
      <c r="W56" s="50">
        <f>+N56</f>
        <v>0</v>
      </c>
    </row>
    <row r="57" spans="1:23" hidden="1">
      <c r="A57">
        <f>IF(SUM(E57:N57)=0,0,1)</f>
        <v>0</v>
      </c>
      <c r="B57" s="4">
        <v>321</v>
      </c>
      <c r="C57" s="43" t="str">
        <f>VLOOKUP($B57,[1]Sheet1!$A$3:$C$89,2)</f>
        <v>Alcyone</v>
      </c>
      <c r="D57" s="43" t="str">
        <f>VLOOKUP($B57,[1]Sheet1!$A$3:$C$89,3)</f>
        <v>P Drummond</v>
      </c>
      <c r="E57" s="44" t="str">
        <f>IF(ISNA(VLOOKUP($B57,'Race 1'!$A$5:$I$33,9,FALSE)),"DNC",VLOOKUP($B57,'Race 1'!$A$5:$I$33,9,FALSE))</f>
        <v>DNC</v>
      </c>
      <c r="F57" s="45">
        <f>IF(AND(E57&lt;50,E57&gt;0),400/(E57+3),IF(E57="DNF",400/(E$68+4),0))</f>
        <v>0</v>
      </c>
      <c r="G57" s="44" t="str">
        <f>IF(ISNA(VLOOKUP($B57,'Race 2'!$A$5:$I$25,9,FALSE)),"DNC",VLOOKUP($B57,'Race 2'!$A$5:$I$25,9,FALSE))</f>
        <v>DNC</v>
      </c>
      <c r="H57" s="45">
        <f>IF(AND(G57&lt;50,G57&gt;0),400/(G57+3),IF(G57="DNF",400/(G$68+4),0))</f>
        <v>0</v>
      </c>
      <c r="I57" s="44" t="str">
        <f>IF(ISNA(VLOOKUP($B57,'Race 3'!$A$5:$I$24,9,FALSE)),"DNC",VLOOKUP($B57,'Race 3'!$A$5:$I$24,9,FALSE))</f>
        <v>DNC</v>
      </c>
      <c r="J57" s="45">
        <f>IF(AND(I57&lt;50,I57&gt;0),400/(I57+3),IF(I57="DNF",400/(I$68+4),0))</f>
        <v>0</v>
      </c>
      <c r="K57" s="44" t="str">
        <f>IF(ISNA(VLOOKUP($B57,'Race 4'!$A$5:$I$24,9,FALSE)),"DNC",VLOOKUP($B57,'Race 4'!$A$5:$I$24,9,FALSE))</f>
        <v>DNC</v>
      </c>
      <c r="L57" s="45">
        <f>IF(AND(K57&lt;50,K57&gt;0),400/(K57+3),IF(K57="DNF",400/(K$68+4),0))</f>
        <v>0</v>
      </c>
      <c r="M57" s="44" t="str">
        <f>IF(ISNA(VLOOKUP($B57,'Race 5'!$A$5:$I$27,9,FALSE)),"DNC",VLOOKUP($B57,'Race 5'!$A$5:$I$27,9,FALSE))</f>
        <v>DNC</v>
      </c>
      <c r="N57" s="45">
        <f>IF(AND(M57&lt;50,M57&gt;0),400/(M57+3),IF(M57="DNF",400/(M$68+4),0))</f>
        <v>0</v>
      </c>
      <c r="O57" s="46">
        <f>+N57+L57+J57+H57+F57</f>
        <v>0</v>
      </c>
      <c r="P57" s="47">
        <f>+O57-R57</f>
        <v>0</v>
      </c>
      <c r="Q57" s="48">
        <f>RANK(P57,$P$4:$P$68,0)</f>
        <v>20</v>
      </c>
      <c r="R57" s="50">
        <f>MIN(S57:W57)</f>
        <v>0</v>
      </c>
      <c r="S57" s="50">
        <f>+F57</f>
        <v>0</v>
      </c>
      <c r="T57" s="50">
        <f>+H57</f>
        <v>0</v>
      </c>
      <c r="U57" s="50">
        <f>+J57</f>
        <v>0</v>
      </c>
      <c r="V57" s="50">
        <f>+L57</f>
        <v>0</v>
      </c>
      <c r="W57" s="50">
        <f>+N57</f>
        <v>0</v>
      </c>
    </row>
    <row r="58" spans="1:23">
      <c r="A58">
        <f>IF(SUM(E58:N58)=0,0,1)</f>
        <v>1</v>
      </c>
      <c r="B58" s="4">
        <v>147</v>
      </c>
      <c r="C58" s="43" t="str">
        <f>VLOOKUP($B58,[1]Sheet1!$A$3:$C$89,2)</f>
        <v>Zero</v>
      </c>
      <c r="D58" s="43" t="str">
        <f>VLOOKUP($B58,[1]Sheet1!$A$3:$C$89,3)</f>
        <v>A Aitken</v>
      </c>
      <c r="E58" s="44">
        <f>IF(ISNA(VLOOKUP($B58,'Race 1'!$A$5:$I$33,9,FALSE)),"DNC",VLOOKUP($B58,'Race 1'!$A$5:$I$33,9,FALSE))</f>
        <v>18</v>
      </c>
      <c r="F58" s="45">
        <f>IF(AND(E58&lt;50,E58&gt;0),400/(E58+3),IF(E58="DNF",400/(E$68+4),0))</f>
        <v>19.047619047619047</v>
      </c>
      <c r="G58" s="44" t="str">
        <f>IF(ISNA(VLOOKUP($B58,'Race 2'!$A$5:$I$25,9,FALSE)),"DNC",VLOOKUP($B58,'Race 2'!$A$5:$I$25,9,FALSE))</f>
        <v>dnf</v>
      </c>
      <c r="H58" s="45">
        <f>IF(AND(G58&lt;50,G58&gt;0),400/(G58+3),IF(G58="DNF",400/(G$68+4),0))</f>
        <v>17.391304347826086</v>
      </c>
      <c r="I58" s="44">
        <f>IF(ISNA(VLOOKUP($B58,'Race 3'!$A$5:$I$24,9,FALSE)),"DNC",VLOOKUP($B58,'Race 3'!$A$5:$I$24,9,FALSE))</f>
        <v>13</v>
      </c>
      <c r="J58" s="45">
        <f>IF(AND(I58&lt;50,I58&gt;0),400/(I58+3),IF(I58="DNF",400/(I$68+4),0))</f>
        <v>25</v>
      </c>
      <c r="K58" s="44" t="str">
        <f>IF(ISNA(VLOOKUP($B58,'Race 4'!$A$5:$I$24,9,FALSE)),"DNC",VLOOKUP($B58,'Race 4'!$A$5:$I$24,9,FALSE))</f>
        <v>dnf</v>
      </c>
      <c r="L58" s="45">
        <f>IF(AND(K58&lt;50,K58&gt;0),400/(K58+3),IF(K58="DNF",400/(K$68+4),0))</f>
        <v>19.047619047619047</v>
      </c>
      <c r="M58" s="44">
        <f>IF(ISNA(VLOOKUP($B58,'Race 5'!$A$5:$I$27,9,FALSE)),"DNC",VLOOKUP($B58,'Race 5'!$A$5:$I$27,9,FALSE))</f>
        <v>16</v>
      </c>
      <c r="N58" s="45">
        <f>IF(AND(M58&lt;50,M58&gt;0),400/(M58+3),IF(M58="DNF",400/(M$68+4),0))</f>
        <v>21.05263157894737</v>
      </c>
      <c r="O58" s="46">
        <f>+N58+L58+J58+H58+F58</f>
        <v>101.53917402201155</v>
      </c>
      <c r="P58" s="47">
        <f>+O58-R58</f>
        <v>84.147869674185472</v>
      </c>
      <c r="Q58" s="48">
        <f>RANK(P58,$P$4:$P$68,0)</f>
        <v>16</v>
      </c>
      <c r="R58" s="50">
        <f>MIN(S58:W58)</f>
        <v>17.391304347826086</v>
      </c>
      <c r="S58" s="50">
        <f>+F58</f>
        <v>19.047619047619047</v>
      </c>
      <c r="T58" s="50">
        <f>+H58</f>
        <v>17.391304347826086</v>
      </c>
      <c r="U58" s="50">
        <f>+J58</f>
        <v>25</v>
      </c>
      <c r="V58" s="50">
        <f>+L58</f>
        <v>19.047619047619047</v>
      </c>
      <c r="W58" s="50">
        <f>+N58</f>
        <v>21.05263157894737</v>
      </c>
    </row>
    <row r="59" spans="1:23" ht="12.75" hidden="1" customHeight="1">
      <c r="A59">
        <f>IF(SUM(E59:N59)=0,0,1)</f>
        <v>0</v>
      </c>
      <c r="B59" s="4">
        <v>323</v>
      </c>
      <c r="C59" s="43" t="str">
        <f>VLOOKUP($B59,[1]Sheet1!$A$3:$C$89,2)</f>
        <v>Exception</v>
      </c>
      <c r="D59" s="43" t="str">
        <f>VLOOKUP($B59,[1]Sheet1!$A$3:$C$89,3)</f>
        <v>R Wenham</v>
      </c>
      <c r="E59" s="44" t="str">
        <f>IF(ISNA(VLOOKUP($B59,'Race 1'!$A$5:$I$33,9,FALSE)),"DNC",VLOOKUP($B59,'Race 1'!$A$5:$I$33,9,FALSE))</f>
        <v>DNC</v>
      </c>
      <c r="F59" s="45">
        <f>IF(AND(E59&lt;50,E59&gt;0),400/(E59+3),IF(E59="DNF",400/(E$68+4),0))</f>
        <v>0</v>
      </c>
      <c r="G59" s="44" t="str">
        <f>IF(ISNA(VLOOKUP($B59,'Race 2'!$A$5:$I$25,9,FALSE)),"DNC",VLOOKUP($B59,'Race 2'!$A$5:$I$25,9,FALSE))</f>
        <v>DNC</v>
      </c>
      <c r="H59" s="45">
        <f>IF(AND(G59&lt;50,G59&gt;0),400/(G59+3),IF(G59="DNF",400/(G$68+4),0))</f>
        <v>0</v>
      </c>
      <c r="I59" s="44" t="str">
        <f>IF(ISNA(VLOOKUP($B59,'Race 3'!$A$5:$I$24,9,FALSE)),"DNC",VLOOKUP($B59,'Race 3'!$A$5:$I$24,9,FALSE))</f>
        <v>DNC</v>
      </c>
      <c r="J59" s="45">
        <f>IF(AND(I59&lt;50,I59&gt;0),400/(I59+3),IF(I59="DNF",400/(I$68+4),0))</f>
        <v>0</v>
      </c>
      <c r="K59" s="44" t="str">
        <f>IF(ISNA(VLOOKUP($B59,'Race 4'!$A$5:$I$24,9,FALSE)),"DNC",VLOOKUP($B59,'Race 4'!$A$5:$I$24,9,FALSE))</f>
        <v>DNC</v>
      </c>
      <c r="L59" s="45">
        <f>IF(AND(K59&lt;50,K59&gt;0),400/(K59+3),IF(K59="DNF",400/(K$68+4),0))</f>
        <v>0</v>
      </c>
      <c r="M59" s="44" t="str">
        <f>IF(ISNA(VLOOKUP($B59,'Race 5'!$A$5:$I$27,9,FALSE)),"DNC",VLOOKUP($B59,'Race 5'!$A$5:$I$27,9,FALSE))</f>
        <v>DNC</v>
      </c>
      <c r="N59" s="45">
        <f>IF(AND(M59&lt;50,M59&gt;0),400/(M59+3),IF(M59="DNF",400/(M$68+4),0))</f>
        <v>0</v>
      </c>
      <c r="O59" s="46">
        <f>+N59+L59+J59+H59+F59</f>
        <v>0</v>
      </c>
      <c r="P59" s="47">
        <f>+O59-R59</f>
        <v>0</v>
      </c>
      <c r="Q59" s="48">
        <f>RANK(P59,$P$4:$P$68,0)</f>
        <v>20</v>
      </c>
      <c r="R59" s="50">
        <f>MIN(S59:W59)</f>
        <v>0</v>
      </c>
      <c r="S59" s="50">
        <f>+F59</f>
        <v>0</v>
      </c>
      <c r="T59" s="50">
        <f>+H59</f>
        <v>0</v>
      </c>
      <c r="U59" s="50">
        <f>+J59</f>
        <v>0</v>
      </c>
      <c r="V59" s="50">
        <f>+L59</f>
        <v>0</v>
      </c>
      <c r="W59" s="50">
        <f>+N59</f>
        <v>0</v>
      </c>
    </row>
    <row r="60" spans="1:23" hidden="1">
      <c r="A60">
        <f>IF(SUM(E60:N60)=0,0,1)</f>
        <v>0</v>
      </c>
      <c r="B60" s="4">
        <v>324</v>
      </c>
      <c r="C60" s="43" t="str">
        <f>VLOOKUP($B60,[1]Sheet1!$A$3:$C$89,2)</f>
        <v>Bonnie</v>
      </c>
      <c r="D60" s="43" t="str">
        <f>VLOOKUP($B60,[1]Sheet1!$A$3:$C$89,3)</f>
        <v>G Hore</v>
      </c>
      <c r="E60" s="44" t="str">
        <f>IF(ISNA(VLOOKUP($B60,'Race 1'!$A$5:$I$33,9,FALSE)),"DNC",VLOOKUP($B60,'Race 1'!$A$5:$I$33,9,FALSE))</f>
        <v>DNC</v>
      </c>
      <c r="F60" s="45">
        <f>IF(AND(E60&lt;50,E60&gt;0),400/(E60+3),IF(E60="DNF",400/(E$68+4),0))</f>
        <v>0</v>
      </c>
      <c r="G60" s="44" t="str">
        <f>IF(ISNA(VLOOKUP($B60,'Race 2'!$A$5:$I$25,9,FALSE)),"DNC",VLOOKUP($B60,'Race 2'!$A$5:$I$25,9,FALSE))</f>
        <v>DNC</v>
      </c>
      <c r="H60" s="45">
        <f>IF(AND(G60&lt;50,G60&gt;0),400/(G60+3),IF(G60="DNF",400/(G$68+4),0))</f>
        <v>0</v>
      </c>
      <c r="I60" s="44" t="str">
        <f>IF(ISNA(VLOOKUP($B60,'Race 3'!$A$5:$I$24,9,FALSE)),"DNC",VLOOKUP($B60,'Race 3'!$A$5:$I$24,9,FALSE))</f>
        <v>DNC</v>
      </c>
      <c r="J60" s="45">
        <f>IF(AND(I60&lt;50,I60&gt;0),400/(I60+3),IF(I60="DNF",400/(I$68+4),0))</f>
        <v>0</v>
      </c>
      <c r="K60" s="44" t="str">
        <f>IF(ISNA(VLOOKUP($B60,'Race 4'!$A$5:$I$24,9,FALSE)),"DNC",VLOOKUP($B60,'Race 4'!$A$5:$I$24,9,FALSE))</f>
        <v>DNC</v>
      </c>
      <c r="L60" s="45">
        <f>IF(AND(K60&lt;50,K60&gt;0),400/(K60+3),IF(K60="DNF",400/(K$68+4),0))</f>
        <v>0</v>
      </c>
      <c r="M60" s="44" t="str">
        <f>IF(ISNA(VLOOKUP($B60,'Race 5'!$A$5:$I$27,9,FALSE)),"DNC",VLOOKUP($B60,'Race 5'!$A$5:$I$27,9,FALSE))</f>
        <v>DNC</v>
      </c>
      <c r="N60" s="45">
        <f>IF(AND(M60&lt;50,M60&gt;0),400/(M60+3),IF(M60="DNF",400/(M$68+4),0))</f>
        <v>0</v>
      </c>
      <c r="O60" s="46">
        <f>+N60+L60+J60+H60+F60</f>
        <v>0</v>
      </c>
      <c r="P60" s="47">
        <f>+O60-R60</f>
        <v>0</v>
      </c>
      <c r="Q60" s="48">
        <f>RANK(P60,$P$4:$P$68,0)</f>
        <v>20</v>
      </c>
      <c r="R60" s="50">
        <f>MIN(S60:W60)</f>
        <v>0</v>
      </c>
      <c r="S60" s="50">
        <f>+F60</f>
        <v>0</v>
      </c>
      <c r="T60" s="50">
        <f>+H60</f>
        <v>0</v>
      </c>
      <c r="U60" s="50">
        <f>+J60</f>
        <v>0</v>
      </c>
      <c r="V60" s="50">
        <f>+L60</f>
        <v>0</v>
      </c>
      <c r="W60" s="50">
        <f>+N60</f>
        <v>0</v>
      </c>
    </row>
    <row r="61" spans="1:23" hidden="1">
      <c r="A61">
        <f>IF(SUM(E61:N61)=0,0,1)</f>
        <v>0</v>
      </c>
      <c r="B61" s="4">
        <v>326</v>
      </c>
      <c r="C61" s="43" t="str">
        <f>VLOOKUP($B61,[1]Sheet1!$A$3:$C$89,2)</f>
        <v>Tracker</v>
      </c>
      <c r="D61" s="43" t="str">
        <f>VLOOKUP($B61,[1]Sheet1!$A$3:$C$89,3)</f>
        <v>T Park</v>
      </c>
      <c r="E61" s="44" t="str">
        <f>IF(ISNA(VLOOKUP($B61,'Race 1'!$A$5:$I$33,9,FALSE)),"DNC",VLOOKUP($B61,'Race 1'!$A$5:$I$33,9,FALSE))</f>
        <v>DNC</v>
      </c>
      <c r="F61" s="45">
        <f>IF(AND(E61&lt;50,E61&gt;0),400/(E61+3),IF(E61="DNF",400/(E$68+4),0))</f>
        <v>0</v>
      </c>
      <c r="G61" s="44" t="str">
        <f>IF(ISNA(VLOOKUP($B61,'Race 2'!$A$5:$I$25,9,FALSE)),"DNC",VLOOKUP($B61,'Race 2'!$A$5:$I$25,9,FALSE))</f>
        <v>DNC</v>
      </c>
      <c r="H61" s="45">
        <f>IF(AND(G61&lt;50,G61&gt;0),400/(G61+3),IF(G61="DNF",400/(G$68+4),0))</f>
        <v>0</v>
      </c>
      <c r="I61" s="44" t="str">
        <f>IF(ISNA(VLOOKUP($B61,'Race 3'!$A$5:$I$24,9,FALSE)),"DNC",VLOOKUP($B61,'Race 3'!$A$5:$I$24,9,FALSE))</f>
        <v>DNC</v>
      </c>
      <c r="J61" s="45">
        <f>IF(AND(I61&lt;50,I61&gt;0),400/(I61+3),IF(I61="DNF",400/(I$68+4),0))</f>
        <v>0</v>
      </c>
      <c r="K61" s="44" t="str">
        <f>IF(ISNA(VLOOKUP($B61,'Race 4'!$A$5:$I$24,9,FALSE)),"DNC",VLOOKUP($B61,'Race 4'!$A$5:$I$24,9,FALSE))</f>
        <v>DNC</v>
      </c>
      <c r="L61" s="45">
        <f>IF(AND(K61&lt;50,K61&gt;0),400/(K61+3),IF(K61="DNF",400/(K$68+4),0))</f>
        <v>0</v>
      </c>
      <c r="M61" s="44" t="str">
        <f>IF(ISNA(VLOOKUP($B61,'Race 5'!$A$5:$I$27,9,FALSE)),"DNC",VLOOKUP($B61,'Race 5'!$A$5:$I$27,9,FALSE))</f>
        <v>DNC</v>
      </c>
      <c r="N61" s="45">
        <f>IF(AND(M61&lt;50,M61&gt;0),400/(M61+3),IF(M61="DNF",400/(M$68+4),0))</f>
        <v>0</v>
      </c>
      <c r="O61" s="46">
        <f>+N61+L61+J61+H61+F61</f>
        <v>0</v>
      </c>
      <c r="P61" s="47">
        <f>+O61-R61</f>
        <v>0</v>
      </c>
      <c r="Q61" s="48">
        <f>RANK(P61,$P$4:$P$68,0)</f>
        <v>20</v>
      </c>
      <c r="R61" s="50">
        <f>MIN(S61:W61)</f>
        <v>0</v>
      </c>
      <c r="S61" s="50">
        <f>+F61</f>
        <v>0</v>
      </c>
      <c r="T61" s="50">
        <f>+H61</f>
        <v>0</v>
      </c>
      <c r="U61" s="50">
        <f>+J61</f>
        <v>0</v>
      </c>
      <c r="V61" s="50">
        <f>+L61</f>
        <v>0</v>
      </c>
      <c r="W61" s="50">
        <f>+N61</f>
        <v>0</v>
      </c>
    </row>
    <row r="62" spans="1:23" hidden="1">
      <c r="A62">
        <f>IF(SUM(E62:N62)=0,0,1)</f>
        <v>0</v>
      </c>
      <c r="B62" s="4">
        <v>327</v>
      </c>
      <c r="C62" s="43" t="str">
        <f>VLOOKUP($B62,[1]Sheet1!$A$3:$C$89,2)</f>
        <v>Saucy Susan</v>
      </c>
      <c r="D62" s="43" t="str">
        <f>VLOOKUP($B62,[1]Sheet1!$A$3:$C$89,3)</f>
        <v>K Dawson</v>
      </c>
      <c r="E62" s="44" t="str">
        <f>IF(ISNA(VLOOKUP($B62,'Race 1'!$A$5:$I$33,9,FALSE)),"DNC",VLOOKUP($B62,'Race 1'!$A$5:$I$33,9,FALSE))</f>
        <v>DNC</v>
      </c>
      <c r="F62" s="45">
        <f>IF(AND(E62&lt;50,E62&gt;0),400/(E62+3),IF(E62="DNF",400/(E$68+4),0))</f>
        <v>0</v>
      </c>
      <c r="G62" s="44" t="str">
        <f>IF(ISNA(VLOOKUP($B62,'Race 2'!$A$5:$I$25,9,FALSE)),"DNC",VLOOKUP($B62,'Race 2'!$A$5:$I$25,9,FALSE))</f>
        <v>DNC</v>
      </c>
      <c r="H62" s="45">
        <f>IF(AND(G62&lt;50,G62&gt;0),400/(G62+3),IF(G62="DNF",400/(G$68+4),0))</f>
        <v>0</v>
      </c>
      <c r="I62" s="44" t="str">
        <f>IF(ISNA(VLOOKUP($B62,'Race 3'!$A$5:$I$24,9,FALSE)),"DNC",VLOOKUP($B62,'Race 3'!$A$5:$I$24,9,FALSE))</f>
        <v>DNC</v>
      </c>
      <c r="J62" s="45">
        <f>IF(AND(I62&lt;50,I62&gt;0),400/(I62+3),IF(I62="DNF",400/(I$68+4),0))</f>
        <v>0</v>
      </c>
      <c r="K62" s="44" t="str">
        <f>IF(ISNA(VLOOKUP($B62,'Race 4'!$A$5:$I$24,9,FALSE)),"DNC",VLOOKUP($B62,'Race 4'!$A$5:$I$24,9,FALSE))</f>
        <v>DNC</v>
      </c>
      <c r="L62" s="45">
        <f>IF(AND(K62&lt;50,K62&gt;0),400/(K62+3),IF(K62="DNF",400/(K$68+4),0))</f>
        <v>0</v>
      </c>
      <c r="M62" s="44" t="str">
        <f>IF(ISNA(VLOOKUP($B62,'Race 5'!$A$5:$I$27,9,FALSE)),"DNC",VLOOKUP($B62,'Race 5'!$A$5:$I$27,9,FALSE))</f>
        <v>DNC</v>
      </c>
      <c r="N62" s="45">
        <f>IF(AND(M62&lt;50,M62&gt;0),400/(M62+3),IF(M62="DNF",400/(M$68+4),0))</f>
        <v>0</v>
      </c>
      <c r="O62" s="46">
        <f>+N62+L62+J62+H62+F62</f>
        <v>0</v>
      </c>
      <c r="P62" s="47">
        <f>+O62-R62</f>
        <v>0</v>
      </c>
      <c r="Q62" s="48">
        <f>RANK(P62,$P$4:$P$68,0)</f>
        <v>20</v>
      </c>
      <c r="R62" s="50">
        <f>MIN(S62:W62)</f>
        <v>0</v>
      </c>
      <c r="S62" s="50">
        <f>+F62</f>
        <v>0</v>
      </c>
      <c r="T62" s="50">
        <f>+H62</f>
        <v>0</v>
      </c>
      <c r="U62" s="50">
        <f>+J62</f>
        <v>0</v>
      </c>
      <c r="V62" s="50">
        <f>+L62</f>
        <v>0</v>
      </c>
      <c r="W62" s="50">
        <f>+N62</f>
        <v>0</v>
      </c>
    </row>
    <row r="63" spans="1:23" hidden="1">
      <c r="A63">
        <f>IF(SUM(E63:N63)=0,0,1)</f>
        <v>0</v>
      </c>
      <c r="B63" s="4">
        <v>330</v>
      </c>
      <c r="C63" s="43" t="str">
        <f>VLOOKUP($B63,[1]Sheet1!$A$3:$C$89,2)</f>
        <v>Kiwi Monogams</v>
      </c>
      <c r="D63" s="43">
        <f>VLOOKUP($B63,[1]Sheet1!$A$3:$C$89,3)</f>
        <v>0</v>
      </c>
      <c r="E63" s="44" t="str">
        <f>IF(ISNA(VLOOKUP($B63,'Race 1'!$A$5:$I$33,9,FALSE)),"DNC",VLOOKUP($B63,'Race 1'!$A$5:$I$33,9,FALSE))</f>
        <v>DNC</v>
      </c>
      <c r="F63" s="45">
        <f>IF(AND(E63&lt;50,E63&gt;0),400/(E63+3),IF(E63="DNF",400/(E$68+4),0))</f>
        <v>0</v>
      </c>
      <c r="G63" s="44" t="str">
        <f>IF(ISNA(VLOOKUP($B63,'Race 2'!$A$5:$I$25,9,FALSE)),"DNC",VLOOKUP($B63,'Race 2'!$A$5:$I$25,9,FALSE))</f>
        <v>DNC</v>
      </c>
      <c r="H63" s="45">
        <f>IF(AND(G63&lt;50,G63&gt;0),400/(G63+3),IF(G63="DNF",400/(G$68+4),0))</f>
        <v>0</v>
      </c>
      <c r="I63" s="44" t="str">
        <f>IF(ISNA(VLOOKUP($B63,'Race 3'!$A$5:$I$24,9,FALSE)),"DNC",VLOOKUP($B63,'Race 3'!$A$5:$I$24,9,FALSE))</f>
        <v>DNC</v>
      </c>
      <c r="J63" s="45">
        <f>IF(AND(I63&lt;50,I63&gt;0),400/(I63+3),IF(I63="DNF",400/(I$68+4),0))</f>
        <v>0</v>
      </c>
      <c r="K63" s="44" t="str">
        <f>IF(ISNA(VLOOKUP($B63,'Race 4'!$A$5:$I$24,9,FALSE)),"DNC",VLOOKUP($B63,'Race 4'!$A$5:$I$24,9,FALSE))</f>
        <v>DNC</v>
      </c>
      <c r="L63" s="45">
        <f>IF(AND(K63&lt;50,K63&gt;0),400/(K63+3),IF(K63="DNF",400/(K$68+4),0))</f>
        <v>0</v>
      </c>
      <c r="M63" s="44" t="str">
        <f>IF(ISNA(VLOOKUP($B63,'Race 5'!$A$5:$I$27,9,FALSE)),"DNC",VLOOKUP($B63,'Race 5'!$A$5:$I$27,9,FALSE))</f>
        <v>DNC</v>
      </c>
      <c r="N63" s="45">
        <f>IF(AND(M63&lt;50,M63&gt;0),400/(M63+3),IF(M63="DNF",400/(M$68+4),0))</f>
        <v>0</v>
      </c>
      <c r="O63" s="46">
        <f>+N63+L63+J63+H63+F63</f>
        <v>0</v>
      </c>
      <c r="P63" s="47">
        <f>+O63-R63</f>
        <v>0</v>
      </c>
      <c r="Q63" s="48">
        <f>RANK(P63,$P$4:$P$68,0)</f>
        <v>20</v>
      </c>
      <c r="R63" s="50">
        <f>MIN(S63:W63)</f>
        <v>0</v>
      </c>
      <c r="S63" s="50">
        <f>+F63</f>
        <v>0</v>
      </c>
      <c r="T63" s="50">
        <f>+H63</f>
        <v>0</v>
      </c>
      <c r="U63" s="50">
        <f>+J63</f>
        <v>0</v>
      </c>
      <c r="V63" s="50">
        <f>+L63</f>
        <v>0</v>
      </c>
      <c r="W63" s="50">
        <f>+N63</f>
        <v>0</v>
      </c>
    </row>
    <row r="64" spans="1:23">
      <c r="A64">
        <f>IF(SUM(E64:N64)=0,0,1)</f>
        <v>1</v>
      </c>
      <c r="B64" s="4">
        <v>85</v>
      </c>
      <c r="C64" s="43" t="str">
        <f>VLOOKUP($B64,[1]Sheet1!$A$3:$C$89,2)</f>
        <v>Gamble</v>
      </c>
      <c r="D64" s="43" t="str">
        <f>VLOOKUP($B64,[1]Sheet1!$A$3:$C$89,3)</f>
        <v>R Wenham</v>
      </c>
      <c r="E64" s="44">
        <f>IF(ISNA(VLOOKUP($B64,'Race 1'!$A$5:$I$33,9,FALSE)),"DNC",VLOOKUP($B64,'Race 1'!$A$5:$I$33,9,FALSE))</f>
        <v>13</v>
      </c>
      <c r="F64" s="45">
        <f>IF(AND(E64&lt;50,E64&gt;0),400/(E64+3),IF(E64="DNF",400/(E$68+4),0))</f>
        <v>25</v>
      </c>
      <c r="G64" s="44">
        <f>IF(ISNA(VLOOKUP($B64,'Race 2'!$A$5:$I$25,9,FALSE)),"DNC",VLOOKUP($B64,'Race 2'!$A$5:$I$25,9,FALSE))</f>
        <v>8</v>
      </c>
      <c r="H64" s="45">
        <f>IF(AND(G64&lt;50,G64&gt;0),400/(G64+3),IF(G64="DNF",400/(G$68+4),0))</f>
        <v>36.363636363636367</v>
      </c>
      <c r="I64" s="44" t="str">
        <f>IF(ISNA(VLOOKUP($B64,'Race 3'!$A$5:$I$24,9,FALSE)),"DNC",VLOOKUP($B64,'Race 3'!$A$5:$I$24,9,FALSE))</f>
        <v>dnf</v>
      </c>
      <c r="J64" s="45">
        <f>IF(AND(I64&lt;50,I64&gt;0),400/(I64+3),IF(I64="DNF",400/(I$68+4),0))</f>
        <v>17.391304347826086</v>
      </c>
      <c r="K64" s="44" t="str">
        <f>IF(ISNA(VLOOKUP($B64,'Race 4'!$A$5:$I$24,9,FALSE)),"DNC",VLOOKUP($B64,'Race 4'!$A$5:$I$24,9,FALSE))</f>
        <v>DNC</v>
      </c>
      <c r="L64" s="45">
        <f>IF(AND(K64&lt;50,K64&gt;0),400/(K64+3),IF(K64="DNF",400/(K$68+4),0))</f>
        <v>0</v>
      </c>
      <c r="M64" s="44" t="str">
        <f>IF(ISNA(VLOOKUP($B64,'Race 5'!$A$5:$I$27,9,FALSE)),"DNC",VLOOKUP($B64,'Race 5'!$A$5:$I$27,9,FALSE))</f>
        <v>DNC</v>
      </c>
      <c r="N64" s="45">
        <f>IF(AND(M64&lt;50,M64&gt;0),400/(M64+3),IF(M64="DNF",400/(M$68+4),0))</f>
        <v>0</v>
      </c>
      <c r="O64" s="46">
        <f>+N64+L64+J64+H64+F64</f>
        <v>78.754940711462453</v>
      </c>
      <c r="P64" s="47">
        <f>+O64-R64</f>
        <v>78.754940711462453</v>
      </c>
      <c r="Q64" s="48">
        <f>RANK(P64,$P$4:$P$68,0)</f>
        <v>17</v>
      </c>
      <c r="R64" s="50">
        <f>MIN(S64:W64)</f>
        <v>0</v>
      </c>
      <c r="S64" s="50">
        <f>+F64</f>
        <v>25</v>
      </c>
      <c r="T64" s="50">
        <f>+H64</f>
        <v>36.363636363636367</v>
      </c>
      <c r="U64" s="50">
        <f>+J64</f>
        <v>17.391304347826086</v>
      </c>
      <c r="V64" s="50">
        <f>+L64</f>
        <v>0</v>
      </c>
      <c r="W64" s="50">
        <f>+N64</f>
        <v>0</v>
      </c>
    </row>
    <row r="65" spans="1:23" ht="12.75" customHeight="1">
      <c r="A65">
        <f>IF(SUM(E65:N65)=0,0,1)</f>
        <v>1</v>
      </c>
      <c r="B65" s="4">
        <v>307</v>
      </c>
      <c r="C65" s="43" t="str">
        <f>VLOOKUP($B65,[1]Sheet1!$A$3:$C$89,2)</f>
        <v>Zephere</v>
      </c>
      <c r="D65" s="43" t="str">
        <f>VLOOKUP($B65,[1]Sheet1!$A$3:$C$89,3)</f>
        <v>K Bridges</v>
      </c>
      <c r="E65" s="44">
        <f>IF(ISNA(VLOOKUP($B65,'Race 1'!$A$5:$I$33,9,FALSE)),"DNC",VLOOKUP($B65,'Race 1'!$A$5:$I$33,9,FALSE))</f>
        <v>19</v>
      </c>
      <c r="F65" s="45">
        <f>IF(AND(E65&lt;50,E65&gt;0),400/(E65+3),IF(E65="DNF",400/(E$68+4),0))</f>
        <v>18.181818181818183</v>
      </c>
      <c r="G65" s="44">
        <f>IF(ISNA(VLOOKUP($B65,'Race 2'!$A$5:$I$25,9,FALSE)),"DNC",VLOOKUP($B65,'Race 2'!$A$5:$I$25,9,FALSE))</f>
        <v>18</v>
      </c>
      <c r="H65" s="45">
        <f>IF(AND(G65&lt;50,G65&gt;0),400/(G65+3),IF(G65="DNF",400/(G$68+4),0))</f>
        <v>19.047619047619047</v>
      </c>
      <c r="I65" s="44" t="str">
        <f>IF(ISNA(VLOOKUP($B65,'Race 3'!$A$5:$I$24,9,FALSE)),"DNC",VLOOKUP($B65,'Race 3'!$A$5:$I$24,9,FALSE))</f>
        <v>dnf</v>
      </c>
      <c r="J65" s="45">
        <f>IF(AND(I65&lt;50,I65&gt;0),400/(I65+3),IF(I65="DNF",400/(I$68+4),0))</f>
        <v>17.391304347826086</v>
      </c>
      <c r="K65" s="44">
        <f>IF(ISNA(VLOOKUP($B65,'Race 4'!$A$5:$I$24,9,FALSE)),"DNC",VLOOKUP($B65,'Race 4'!$A$5:$I$24,9,FALSE))</f>
        <v>16</v>
      </c>
      <c r="L65" s="45">
        <f>IF(AND(K65&lt;50,K65&gt;0),400/(K65+3),IF(K65="DNF",400/(K$68+4),0))</f>
        <v>21.05263157894737</v>
      </c>
      <c r="M65" s="44">
        <f>IF(ISNA(VLOOKUP($B65,'Race 5'!$A$5:$I$27,9,FALSE)),"DNC",VLOOKUP($B65,'Race 5'!$A$5:$I$27,9,FALSE))</f>
        <v>17</v>
      </c>
      <c r="N65" s="45">
        <f>IF(AND(M65&lt;50,M65&gt;0),400/(M65+3),IF(M65="DNF",400/(M$68+4),0))</f>
        <v>20</v>
      </c>
      <c r="O65" s="46">
        <f>+N65+L65+J65+H65+F65</f>
        <v>95.673373156210687</v>
      </c>
      <c r="P65" s="47">
        <f>+O65-R65</f>
        <v>78.282068808384594</v>
      </c>
      <c r="Q65" s="48">
        <f>RANK(P65,$P$4:$P$68,0)</f>
        <v>18</v>
      </c>
      <c r="R65" s="50">
        <f>MIN(S65:W65)</f>
        <v>17.391304347826086</v>
      </c>
      <c r="S65" s="50">
        <f>+F65</f>
        <v>18.181818181818183</v>
      </c>
      <c r="T65" s="50">
        <f>+H65</f>
        <v>19.047619047619047</v>
      </c>
      <c r="U65" s="50">
        <f>+J65</f>
        <v>17.391304347826086</v>
      </c>
      <c r="V65" s="50">
        <f>+L65</f>
        <v>21.05263157894737</v>
      </c>
      <c r="W65" s="50">
        <f>+N65</f>
        <v>20</v>
      </c>
    </row>
    <row r="66" spans="1:23" ht="12.75" customHeight="1">
      <c r="A66">
        <f>IF(SUM(E66:N66)=0,0,1)</f>
        <v>1</v>
      </c>
      <c r="B66" s="4">
        <v>318</v>
      </c>
      <c r="C66" s="43" t="str">
        <f>VLOOKUP($B66,[1]Sheet1!$A$3:$C$89,2)</f>
        <v>Rain Dog</v>
      </c>
      <c r="D66" s="43" t="str">
        <f>VLOOKUP($B66,[1]Sheet1!$A$3:$C$89,3)</f>
        <v>T Park</v>
      </c>
      <c r="E66" s="44">
        <f>IF(ISNA(VLOOKUP($B66,'Race 1'!$A$5:$I$33,9,FALSE)),"DNC",VLOOKUP($B66,'Race 1'!$A$5:$I$33,9,FALSE))</f>
        <v>17</v>
      </c>
      <c r="F66" s="45">
        <f>IF(AND(E66&lt;50,E66&gt;0),400/(E66+3),IF(E66="DNF",400/(E$68+4),0))</f>
        <v>20</v>
      </c>
      <c r="G66" s="44">
        <f>IF(ISNA(VLOOKUP($B66,'Race 2'!$A$5:$I$25,9,FALSE)),"DNC",VLOOKUP($B66,'Race 2'!$A$5:$I$25,9,FALSE))</f>
        <v>17</v>
      </c>
      <c r="H66" s="45">
        <f>IF(AND(G66&lt;50,G66&gt;0),400/(G66+3),IF(G66="DNF",400/(G$68+4),0))</f>
        <v>20</v>
      </c>
      <c r="I66" s="44" t="str">
        <f>IF(ISNA(VLOOKUP($B66,'Race 3'!$A$5:$I$24,9,FALSE)),"DNC",VLOOKUP($B66,'Race 3'!$A$5:$I$24,9,FALSE))</f>
        <v>dnf</v>
      </c>
      <c r="J66" s="45">
        <f>IF(AND(I66&lt;50,I66&gt;0),400/(I66+3),IF(I66="DNF",400/(I$68+4),0))</f>
        <v>17.391304347826086</v>
      </c>
      <c r="K66" s="44" t="str">
        <f>IF(ISNA(VLOOKUP($B66,'Race 4'!$A$5:$I$24,9,FALSE)),"DNC",VLOOKUP($B66,'Race 4'!$A$5:$I$24,9,FALSE))</f>
        <v>DNC</v>
      </c>
      <c r="L66" s="45">
        <f>IF(AND(K66&lt;50,K66&gt;0),400/(K66+3),IF(K66="DNF",400/(K$68+4),0))</f>
        <v>0</v>
      </c>
      <c r="M66" s="44" t="str">
        <f>IF(ISNA(VLOOKUP($B66,'Race 5'!$A$5:$I$27,9,FALSE)),"DNC",VLOOKUP($B66,'Race 5'!$A$5:$I$27,9,FALSE))</f>
        <v>DNC</v>
      </c>
      <c r="N66" s="45">
        <f>IF(AND(M66&lt;50,M66&gt;0),400/(M66+3),IF(M66="DNF",400/(M$68+4),0))</f>
        <v>0</v>
      </c>
      <c r="O66" s="46">
        <f>+N66+L66+J66+H66+F66</f>
        <v>57.391304347826086</v>
      </c>
      <c r="P66" s="47">
        <f>+O66-R66</f>
        <v>57.391304347826086</v>
      </c>
      <c r="Q66" s="48">
        <f>RANK(P66,$P$4:$P$68,0)</f>
        <v>19</v>
      </c>
      <c r="R66" s="50">
        <f>MIN(S66:W66)</f>
        <v>0</v>
      </c>
      <c r="S66" s="50">
        <f>+F66</f>
        <v>20</v>
      </c>
      <c r="T66" s="50">
        <f>+H66</f>
        <v>20</v>
      </c>
      <c r="U66" s="50">
        <f>+J66</f>
        <v>17.391304347826086</v>
      </c>
      <c r="V66" s="50">
        <f>+L66</f>
        <v>0</v>
      </c>
      <c r="W66" s="50">
        <f>+N66</f>
        <v>0</v>
      </c>
    </row>
    <row r="67" spans="1:23" ht="12.75" customHeight="1">
      <c r="B67" s="63"/>
      <c r="C67" s="64"/>
      <c r="D67" s="64"/>
      <c r="E67" s="49"/>
      <c r="F67" s="51"/>
      <c r="G67" s="49"/>
      <c r="H67" s="51"/>
      <c r="I67" s="49"/>
      <c r="J67" s="51"/>
      <c r="K67" s="49"/>
      <c r="L67" s="51"/>
      <c r="M67" s="49"/>
      <c r="N67" s="51"/>
      <c r="O67" s="49"/>
      <c r="P67" s="49"/>
      <c r="Q67" s="49"/>
    </row>
    <row r="68" spans="1:23" ht="12.75" customHeight="1">
      <c r="B68" s="49"/>
      <c r="C68" s="72" t="s">
        <v>31</v>
      </c>
      <c r="D68" s="50"/>
      <c r="E68" s="4">
        <f t="shared" ref="E68:I68" si="15">MAX(E4:E67)+COUNTIF(E4:E67,"dnf")+COUNTIF(E4:E67,"OCS")</f>
        <v>19</v>
      </c>
      <c r="F68" s="4"/>
      <c r="G68" s="4">
        <f t="shared" si="15"/>
        <v>19</v>
      </c>
      <c r="H68" s="4"/>
      <c r="I68" s="4">
        <f t="shared" si="15"/>
        <v>19</v>
      </c>
      <c r="J68" s="51"/>
      <c r="K68" s="4">
        <f>MAX(K4:K67)+COUNTIF(K4:K67,"dnf")+COUNTIF(K4:K67,"OCS")</f>
        <v>17</v>
      </c>
      <c r="L68" s="51"/>
      <c r="M68" s="4">
        <f>MAX(M4:M67)+COUNTIF(M4:M67,"dnf")+COUNTIF(M4:M67,"OCS")</f>
        <v>17</v>
      </c>
      <c r="N68" s="51"/>
      <c r="O68" s="49"/>
      <c r="P68" s="49"/>
      <c r="Q68" s="49"/>
    </row>
    <row r="69" spans="1:23" ht="12.75" customHeight="1"/>
    <row r="70" spans="1:23" ht="12.75" customHeight="1"/>
  </sheetData>
  <autoFilter ref="A3:W66">
    <filterColumn colId="1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3"/>
        <filter val="4"/>
        <filter val="5"/>
        <filter val="6"/>
        <filter val="7"/>
        <filter val="8"/>
        <filter val="9"/>
      </filters>
    </filterColumn>
    <sortState ref="A7:W66">
      <sortCondition ref="Q3:Q66"/>
    </sortState>
  </autoFilter>
  <mergeCells count="6">
    <mergeCell ref="M2:N2"/>
    <mergeCell ref="B1:D1"/>
    <mergeCell ref="E2:F2"/>
    <mergeCell ref="G2:H2"/>
    <mergeCell ref="I2:J2"/>
    <mergeCell ref="K2:L2"/>
  </mergeCells>
  <phoneticPr fontId="0" type="noConversion"/>
  <pageMargins left="0.75" right="0.75" top="1" bottom="1" header="0.5" footer="0.5"/>
  <pageSetup paperSize="9" orientation="portrait" horizontalDpi="4294967293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W69"/>
  <sheetViews>
    <sheetView workbookViewId="0">
      <selection activeCell="C75" sqref="C75"/>
    </sheetView>
  </sheetViews>
  <sheetFormatPr baseColWidth="10" defaultColWidth="8.83203125" defaultRowHeight="12" x14ac:dyDescent="0"/>
  <cols>
    <col min="1" max="1" width="4.1640625" customWidth="1"/>
    <col min="3" max="3" width="16.5" bestFit="1" customWidth="1"/>
    <col min="4" max="4" width="12.1640625" bestFit="1" customWidth="1"/>
    <col min="5" max="5" width="7.5" customWidth="1"/>
    <col min="7" max="7" width="7.6640625" customWidth="1"/>
    <col min="9" max="9" width="7.6640625" customWidth="1"/>
    <col min="11" max="11" width="7.5" customWidth="1"/>
    <col min="13" max="13" width="7.1640625" customWidth="1"/>
    <col min="18" max="23" width="9.1640625" hidden="1" customWidth="1"/>
  </cols>
  <sheetData>
    <row r="1" spans="1:23" ht="14">
      <c r="B1" s="82" t="s">
        <v>33</v>
      </c>
      <c r="C1" s="83"/>
      <c r="D1" s="84"/>
      <c r="E1" s="23"/>
      <c r="F1" s="24"/>
      <c r="G1" s="25"/>
      <c r="H1" s="24"/>
      <c r="I1" s="25"/>
      <c r="J1" s="24"/>
      <c r="K1" s="23"/>
      <c r="L1" s="24"/>
      <c r="M1" s="23"/>
      <c r="N1" s="24"/>
      <c r="O1" s="25"/>
      <c r="P1" s="26"/>
      <c r="Q1" s="27"/>
      <c r="R1" s="50"/>
      <c r="S1" s="50"/>
      <c r="T1" s="50"/>
      <c r="U1" s="50"/>
      <c r="V1" s="50"/>
      <c r="W1" s="50"/>
    </row>
    <row r="2" spans="1:23" ht="14">
      <c r="B2" s="28"/>
      <c r="C2" s="29"/>
      <c r="D2" s="30"/>
      <c r="E2" s="80" t="s">
        <v>18</v>
      </c>
      <c r="F2" s="81"/>
      <c r="G2" s="80" t="s">
        <v>19</v>
      </c>
      <c r="H2" s="85"/>
      <c r="I2" s="80" t="s">
        <v>20</v>
      </c>
      <c r="J2" s="81"/>
      <c r="K2" s="86" t="s">
        <v>21</v>
      </c>
      <c r="L2" s="81"/>
      <c r="M2" s="80" t="s">
        <v>22</v>
      </c>
      <c r="N2" s="81"/>
      <c r="O2" s="31"/>
      <c r="P2" s="32" t="s">
        <v>23</v>
      </c>
      <c r="Q2" s="33" t="s">
        <v>24</v>
      </c>
      <c r="R2" s="50"/>
      <c r="S2" s="50"/>
      <c r="T2" s="50"/>
      <c r="U2" s="50"/>
      <c r="V2" s="50"/>
      <c r="W2" s="50"/>
    </row>
    <row r="3" spans="1:23" ht="14">
      <c r="B3" s="34" t="s">
        <v>25</v>
      </c>
      <c r="C3" s="35" t="s">
        <v>26</v>
      </c>
      <c r="D3" s="36" t="s">
        <v>2</v>
      </c>
      <c r="E3" s="37" t="s">
        <v>27</v>
      </c>
      <c r="F3" s="38" t="s">
        <v>28</v>
      </c>
      <c r="G3" s="37" t="s">
        <v>27</v>
      </c>
      <c r="H3" s="39" t="s">
        <v>28</v>
      </c>
      <c r="I3" s="37" t="s">
        <v>27</v>
      </c>
      <c r="J3" s="38" t="s">
        <v>28</v>
      </c>
      <c r="K3" s="40" t="s">
        <v>27</v>
      </c>
      <c r="L3" s="39" t="s">
        <v>28</v>
      </c>
      <c r="M3" s="37" t="s">
        <v>27</v>
      </c>
      <c r="N3" s="38" t="s">
        <v>28</v>
      </c>
      <c r="O3" s="37" t="s">
        <v>23</v>
      </c>
      <c r="P3" s="41" t="s">
        <v>29</v>
      </c>
      <c r="Q3" s="41" t="s">
        <v>27</v>
      </c>
      <c r="R3" s="50"/>
      <c r="S3" s="50"/>
      <c r="T3" s="50"/>
      <c r="U3" s="50"/>
      <c r="V3" s="50"/>
      <c r="W3" s="50"/>
    </row>
    <row r="4" spans="1:23" ht="12.75" hidden="1" customHeight="1">
      <c r="A4">
        <f t="shared" ref="A4:A66" si="0">IF(SUM(E4:N4)=0,0,1)</f>
        <v>0</v>
      </c>
      <c r="B4" s="4">
        <v>4</v>
      </c>
      <c r="C4" s="43" t="str">
        <f>VLOOKUP($B4,[1]Sheet1!$A$3:$C$89,2)</f>
        <v>Why</v>
      </c>
      <c r="D4" s="43" t="str">
        <f>VLOOKUP($B4,[1]Sheet1!$A$3:$C$89,3)</f>
        <v>J Proko</v>
      </c>
      <c r="E4" s="44" t="str">
        <f>IF(ISNA(VLOOKUP($B4,'Race 1'!$A$5:$I$33,8,FALSE)),"DNC",VLOOKUP($B4,'Race 1'!$A$5:$I$33,8,FALSE))</f>
        <v>DNC</v>
      </c>
      <c r="F4" s="45">
        <f t="shared" ref="F4" si="1">IF(AND(E4&lt;50,E4&gt;0),400/(E4+3),IF(E4="DNF",400/(E$68+4),0))</f>
        <v>0</v>
      </c>
      <c r="G4" s="44" t="str">
        <f>IF(ISNA(VLOOKUP($B4,'Race 2'!$A$5:$I$25,8,FALSE)),"DNC",VLOOKUP($B4,'Race 2'!$A$5:$I$25,8,FALSE))</f>
        <v>DNC</v>
      </c>
      <c r="H4" s="45">
        <f t="shared" ref="H4" si="2">IF(AND(G4&lt;50,G4&gt;0),400/(G4+3),IF(G4="DNF",400/(G$68+4),0))</f>
        <v>0</v>
      </c>
      <c r="I4" s="44" t="str">
        <f>IF(ISNA(VLOOKUP($B4,'Race 3'!$A$5:$I$25,8,FALSE)),"DNC",VLOOKUP($B4,'Race 3'!$A$5:$I$25,8,FALSE))</f>
        <v>DNC</v>
      </c>
      <c r="J4" s="45">
        <f t="shared" ref="J4" si="3">IF(AND(I4&lt;50,I4&gt;0),400/(I4+3),IF(I4="DNF",400/(I$68+4),0))</f>
        <v>0</v>
      </c>
      <c r="K4" s="44" t="str">
        <f>IF(ISNA(VLOOKUP($B4,'Race 4'!$A$5:$I$25,8,FALSE)),"DNC",VLOOKUP($B4,'Race 4'!$A$5:$I$25,8,FALSE))</f>
        <v>DNC</v>
      </c>
      <c r="L4" s="45">
        <f t="shared" ref="L4" si="4">IF(AND(K4&lt;50,K4&gt;0),400/(K4+3),IF(K4="DNF",400/(K$68+4),0))</f>
        <v>0</v>
      </c>
      <c r="M4" s="44" t="str">
        <f>IF(ISNA(VLOOKUP($B4,'Race 5'!$A$5:$I$27,8,FALSE)),"DNC",VLOOKUP($B4,'Race 5'!$A$5:$I$27,8,FALSE))</f>
        <v>DNC</v>
      </c>
      <c r="N4" s="45">
        <f t="shared" ref="N4" si="5">IF(AND(M4&lt;50,M4&gt;0),400/(M4+3),IF(M4="DNF",400/(M$68+4),0))</f>
        <v>0</v>
      </c>
      <c r="O4" s="46">
        <f>+N4+L4+J4+H4+F4</f>
        <v>0</v>
      </c>
      <c r="P4" s="47">
        <f t="shared" ref="P4:P35" si="6">+O4-R4</f>
        <v>0</v>
      </c>
      <c r="Q4" s="48">
        <f t="shared" ref="Q4:Q35" si="7">RANK(P4,$P$4:$P$69,0)</f>
        <v>20</v>
      </c>
      <c r="R4" s="50">
        <f t="shared" ref="R4:R22" si="8">MIN(S4:W4)</f>
        <v>0</v>
      </c>
      <c r="S4" s="50">
        <f t="shared" ref="S4:S22" si="9">+F4</f>
        <v>0</v>
      </c>
      <c r="T4" s="50">
        <f t="shared" ref="T4:T22" si="10">+H4</f>
        <v>0</v>
      </c>
      <c r="U4" s="50">
        <f t="shared" ref="U4:U22" si="11">+J4</f>
        <v>0</v>
      </c>
      <c r="V4" s="50">
        <f t="shared" ref="V4:V22" si="12">+L4</f>
        <v>0</v>
      </c>
      <c r="W4" s="50">
        <f t="shared" ref="W4:W22" si="13">+N4</f>
        <v>0</v>
      </c>
    </row>
    <row r="5" spans="1:23" ht="12.75" hidden="1" customHeight="1">
      <c r="A5">
        <f t="shared" si="0"/>
        <v>0</v>
      </c>
      <c r="B5" s="4" t="s">
        <v>30</v>
      </c>
      <c r="C5" s="43" t="str">
        <f>VLOOKUP($B5,[1]Sheet1!$A$3:$C$89,2)</f>
        <v>Why</v>
      </c>
      <c r="D5" s="43" t="str">
        <f>VLOOKUP($B5,[1]Sheet1!$A$3:$C$89,3)</f>
        <v>R Proko</v>
      </c>
      <c r="E5" s="44" t="str">
        <f>IF(ISNA(VLOOKUP($B5,'Race 1'!$A$5:$I$33,8,FALSE)),"DNC",VLOOKUP($B5,'Race 1'!$A$5:$I$33,8,FALSE))</f>
        <v>DNC</v>
      </c>
      <c r="F5" s="45">
        <f t="shared" ref="F5:F66" si="14">IF(AND(E5&lt;50,E5&gt;0),400/(E5+3),IF(E5="DNF",400/(E$68+4),0))</f>
        <v>0</v>
      </c>
      <c r="G5" s="44" t="str">
        <f>IF(ISNA(VLOOKUP($B5,'Race 2'!$A$5:$I$25,8,FALSE)),"DNC",VLOOKUP($B5,'Race 2'!$A$5:$I$25,8,FALSE))</f>
        <v>DNC</v>
      </c>
      <c r="H5" s="45">
        <f t="shared" ref="H5:H66" si="15">IF(AND(G5&lt;50,G5&gt;0),400/(G5+3),IF(G5="DNF",400/(G$68+4),0))</f>
        <v>0</v>
      </c>
      <c r="I5" s="44" t="str">
        <f>IF(ISNA(VLOOKUP($B5,'Race 3'!$A$5:$I$25,8,FALSE)),"DNC",VLOOKUP($B5,'Race 3'!$A$5:$I$25,8,FALSE))</f>
        <v>DNC</v>
      </c>
      <c r="J5" s="45">
        <f t="shared" ref="J5:J66" si="16">IF(AND(I5&lt;50,I5&gt;0),400/(I5+3),IF(I5="DNF",400/(I$68+4),0))</f>
        <v>0</v>
      </c>
      <c r="K5" s="44" t="str">
        <f>IF(ISNA(VLOOKUP($B5,'Race 4'!$A$5:$I$25,8,FALSE)),"DNC",VLOOKUP($B5,'Race 4'!$A$5:$I$25,8,FALSE))</f>
        <v>DNC</v>
      </c>
      <c r="L5" s="45">
        <f t="shared" ref="L5:L66" si="17">IF(AND(K5&lt;50,K5&gt;0),400/(K5+3),IF(K5="DNF",400/(K$68+4),0))</f>
        <v>0</v>
      </c>
      <c r="M5" s="44" t="str">
        <f>IF(ISNA(VLOOKUP($B5,'Race 5'!$A$5:$I$27,8,FALSE)),"DNC",VLOOKUP($B5,'Race 5'!$A$5:$I$27,8,FALSE))</f>
        <v>DNC</v>
      </c>
      <c r="N5" s="45">
        <f t="shared" ref="N5:N66" si="18">IF(AND(M5&lt;50,M5&gt;0),400/(M5+3),IF(M5="DNF",400/(M$68+4),0))</f>
        <v>0</v>
      </c>
      <c r="O5" s="46">
        <f t="shared" ref="O5:O66" si="19">+N5+L5+J5+H5+F5</f>
        <v>0</v>
      </c>
      <c r="P5" s="47">
        <f t="shared" si="6"/>
        <v>0</v>
      </c>
      <c r="Q5" s="48">
        <f t="shared" si="7"/>
        <v>20</v>
      </c>
      <c r="R5" s="50">
        <f t="shared" si="8"/>
        <v>0</v>
      </c>
      <c r="S5" s="50">
        <f t="shared" si="9"/>
        <v>0</v>
      </c>
      <c r="T5" s="50">
        <f t="shared" si="10"/>
        <v>0</v>
      </c>
      <c r="U5" s="50">
        <f t="shared" si="11"/>
        <v>0</v>
      </c>
      <c r="V5" s="50">
        <f t="shared" si="12"/>
        <v>0</v>
      </c>
      <c r="W5" s="50">
        <f t="shared" si="13"/>
        <v>0</v>
      </c>
    </row>
    <row r="6" spans="1:23" ht="12.75" hidden="1" customHeight="1">
      <c r="A6">
        <f t="shared" si="0"/>
        <v>0</v>
      </c>
      <c r="B6" s="4">
        <v>19</v>
      </c>
      <c r="C6" s="43" t="str">
        <f>VLOOKUP($B6,[1]Sheet1!$A$3:$C$89,2)</f>
        <v>Athena</v>
      </c>
      <c r="D6" s="43" t="str">
        <f>VLOOKUP($B6,[1]Sheet1!$A$3:$C$89,3)</f>
        <v>R Davies</v>
      </c>
      <c r="E6" s="44" t="str">
        <f>IF(ISNA(VLOOKUP($B6,'Race 1'!$A$5:$I$33,8,FALSE)),"DNC",VLOOKUP($B6,'Race 1'!$A$5:$I$33,8,FALSE))</f>
        <v>DNC</v>
      </c>
      <c r="F6" s="45">
        <f t="shared" si="14"/>
        <v>0</v>
      </c>
      <c r="G6" s="44" t="str">
        <f>IF(ISNA(VLOOKUP($B6,'Race 2'!$A$5:$I$25,8,FALSE)),"DNC",VLOOKUP($B6,'Race 2'!$A$5:$I$25,8,FALSE))</f>
        <v>DNC</v>
      </c>
      <c r="H6" s="45">
        <f t="shared" si="15"/>
        <v>0</v>
      </c>
      <c r="I6" s="44" t="str">
        <f>IF(ISNA(VLOOKUP($B6,'Race 3'!$A$5:$I$25,8,FALSE)),"DNC",VLOOKUP($B6,'Race 3'!$A$5:$I$25,8,FALSE))</f>
        <v>DNC</v>
      </c>
      <c r="J6" s="45">
        <f t="shared" si="16"/>
        <v>0</v>
      </c>
      <c r="K6" s="44" t="str">
        <f>IF(ISNA(VLOOKUP($B6,'Race 4'!$A$5:$I$25,8,FALSE)),"DNC",VLOOKUP($B6,'Race 4'!$A$5:$I$25,8,FALSE))</f>
        <v>DNC</v>
      </c>
      <c r="L6" s="45">
        <f t="shared" si="17"/>
        <v>0</v>
      </c>
      <c r="M6" s="44" t="str">
        <f>IF(ISNA(VLOOKUP($B6,'Race 5'!$A$5:$I$27,8,FALSE)),"DNC",VLOOKUP($B6,'Race 5'!$A$5:$I$27,8,FALSE))</f>
        <v>DNC</v>
      </c>
      <c r="N6" s="45">
        <f t="shared" si="18"/>
        <v>0</v>
      </c>
      <c r="O6" s="46">
        <f t="shared" si="19"/>
        <v>0</v>
      </c>
      <c r="P6" s="47">
        <f t="shared" si="6"/>
        <v>0</v>
      </c>
      <c r="Q6" s="48">
        <f t="shared" si="7"/>
        <v>20</v>
      </c>
      <c r="R6" s="50">
        <f t="shared" si="8"/>
        <v>0</v>
      </c>
      <c r="S6" s="50">
        <f t="shared" si="9"/>
        <v>0</v>
      </c>
      <c r="T6" s="50">
        <f t="shared" si="10"/>
        <v>0</v>
      </c>
      <c r="U6" s="50">
        <f t="shared" si="11"/>
        <v>0</v>
      </c>
      <c r="V6" s="50">
        <f t="shared" si="12"/>
        <v>0</v>
      </c>
      <c r="W6" s="50">
        <f t="shared" si="13"/>
        <v>0</v>
      </c>
    </row>
    <row r="7" spans="1:23" ht="12.75" customHeight="1">
      <c r="A7">
        <f>IF(SUM(E7:N7)=0,0,1)</f>
        <v>1</v>
      </c>
      <c r="B7" s="4">
        <v>521</v>
      </c>
      <c r="C7" s="43" t="str">
        <f>VLOOKUP($B7,[1]Sheet1!$A$3:$C$89,2)</f>
        <v>Mistress Overdone</v>
      </c>
      <c r="D7" s="43" t="str">
        <f>VLOOKUP($B7,[1]Sheet1!$A$3:$C$89,3)</f>
        <v>R Mackay</v>
      </c>
      <c r="E7" s="44">
        <f>IF(ISNA(VLOOKUP($B7,'Race 1'!$A$5:$I$33,8,FALSE)),"DNC",VLOOKUP($B7,'Race 1'!$A$5:$I$33,8,FALSE))</f>
        <v>3</v>
      </c>
      <c r="F7" s="45">
        <f>IF(AND(E7&lt;50,E7&gt;0),400/(E7+3),IF(E7="DNF",400/(E$68+4),0))</f>
        <v>66.666666666666671</v>
      </c>
      <c r="G7" s="44">
        <f>IF(ISNA(VLOOKUP($B7,'Race 2'!$A$5:$I$25,8,FALSE)),"DNC",VLOOKUP($B7,'Race 2'!$A$5:$I$25,8,FALSE))</f>
        <v>4</v>
      </c>
      <c r="H7" s="45">
        <f>IF(AND(G7&lt;50,G7&gt;0),400/(G7+3),IF(G7="DNF",400/(G$68+4),0))</f>
        <v>57.142857142857146</v>
      </c>
      <c r="I7" s="44">
        <f>IF(ISNA(VLOOKUP($B7,'Race 3'!$A$5:$I$25,8,FALSE)),"DNC",VLOOKUP($B7,'Race 3'!$A$5:$I$25,8,FALSE))</f>
        <v>5</v>
      </c>
      <c r="J7" s="45">
        <f>IF(AND(I7&lt;50,I7&gt;0),400/(I7+3),IF(I7="DNF",400/(I$68+4),0))</f>
        <v>50</v>
      </c>
      <c r="K7" s="44">
        <f>IF(ISNA(VLOOKUP($B7,'Race 4'!$A$5:$I$25,8,FALSE)),"DNC",VLOOKUP($B7,'Race 4'!$A$5:$I$25,8,FALSE))</f>
        <v>1</v>
      </c>
      <c r="L7" s="45">
        <f>IF(AND(K7&lt;50,K7&gt;0),400/(K7+3),IF(K7="DNF",400/(K$68+4),0))</f>
        <v>100</v>
      </c>
      <c r="M7" s="44">
        <f>IF(ISNA(VLOOKUP($B7,'Race 5'!$A$5:$I$27,8,FALSE)),"DNC",VLOOKUP($B7,'Race 5'!$A$5:$I$27,8,FALSE))</f>
        <v>6</v>
      </c>
      <c r="N7" s="45">
        <f>IF(AND(M7&lt;50,M7&gt;0),400/(M7+3),IF(M7="DNF",400/(M$68+4),0))</f>
        <v>44.444444444444443</v>
      </c>
      <c r="O7" s="46">
        <f>+N7+L7+J7+H7+F7</f>
        <v>318.25396825396825</v>
      </c>
      <c r="P7" s="47">
        <f>+O7-R7</f>
        <v>273.8095238095238</v>
      </c>
      <c r="Q7" s="48">
        <f>RANK(P7,$P$4:$P$69,0)</f>
        <v>1</v>
      </c>
      <c r="R7" s="50">
        <f>MIN(S7:W7)</f>
        <v>44.444444444444443</v>
      </c>
      <c r="S7" s="50">
        <f>+F7</f>
        <v>66.666666666666671</v>
      </c>
      <c r="T7" s="50">
        <f>+H7</f>
        <v>57.142857142857146</v>
      </c>
      <c r="U7" s="50">
        <f>+J7</f>
        <v>50</v>
      </c>
      <c r="V7" s="50">
        <f>+L7</f>
        <v>100</v>
      </c>
      <c r="W7" s="50">
        <f>+N7</f>
        <v>44.444444444444443</v>
      </c>
    </row>
    <row r="8" spans="1:23" ht="14" hidden="1">
      <c r="A8">
        <f>IF(SUM(E8:N8)=0,0,1)</f>
        <v>0</v>
      </c>
      <c r="B8" s="4">
        <v>31</v>
      </c>
      <c r="C8" s="43" t="str">
        <f>VLOOKUP($B8,[1]Sheet1!$A$3:$C$89,2)</f>
        <v>Sayonara</v>
      </c>
      <c r="D8" s="43" t="str">
        <f>VLOOKUP($B8,[1]Sheet1!$A$3:$C$89,3)</f>
        <v>M Drake</v>
      </c>
      <c r="E8" s="44" t="str">
        <f>IF(ISNA(VLOOKUP($B8,'Race 1'!$A$5:$I$33,8,FALSE)),"DNC",VLOOKUP($B8,'Race 1'!$A$5:$I$33,8,FALSE))</f>
        <v>DNC</v>
      </c>
      <c r="F8" s="45">
        <f>IF(AND(E8&lt;50,E8&gt;0),400/(E8+3),IF(E8="DNF",400/(E$68+4),0))</f>
        <v>0</v>
      </c>
      <c r="G8" s="44" t="str">
        <f>IF(ISNA(VLOOKUP($B8,'Race 2'!$A$5:$I$25,8,FALSE)),"DNC",VLOOKUP($B8,'Race 2'!$A$5:$I$25,8,FALSE))</f>
        <v>DNC</v>
      </c>
      <c r="H8" s="45">
        <f>IF(AND(G8&lt;50,G8&gt;0),400/(G8+3),IF(G8="DNF",400/(G$68+4),0))</f>
        <v>0</v>
      </c>
      <c r="I8" s="44" t="str">
        <f>IF(ISNA(VLOOKUP($B8,'Race 3'!$A$5:$I$25,8,FALSE)),"DNC",VLOOKUP($B8,'Race 3'!$A$5:$I$25,8,FALSE))</f>
        <v>DNC</v>
      </c>
      <c r="J8" s="45">
        <f>IF(AND(I8&lt;50,I8&gt;0),400/(I8+3),IF(I8="DNF",400/(I$68+4),0))</f>
        <v>0</v>
      </c>
      <c r="K8" s="44" t="str">
        <f>IF(ISNA(VLOOKUP($B8,'Race 4'!$A$5:$I$25,8,FALSE)),"DNC",VLOOKUP($B8,'Race 4'!$A$5:$I$25,8,FALSE))</f>
        <v>DNC</v>
      </c>
      <c r="L8" s="45">
        <f>IF(AND(K8&lt;50,K8&gt;0),400/(K8+3),IF(K8="DNF",400/(K$68+4),0))</f>
        <v>0</v>
      </c>
      <c r="M8" s="44" t="str">
        <f>IF(ISNA(VLOOKUP($B8,'Race 5'!$A$5:$I$27,8,FALSE)),"DNC",VLOOKUP($B8,'Race 5'!$A$5:$I$27,8,FALSE))</f>
        <v>DNC</v>
      </c>
      <c r="N8" s="45">
        <f>IF(AND(M8&lt;50,M8&gt;0),400/(M8+3),IF(M8="DNF",400/(M$68+4),0))</f>
        <v>0</v>
      </c>
      <c r="O8" s="46">
        <f>+N8+L8+J8+H8+F8</f>
        <v>0</v>
      </c>
      <c r="P8" s="47">
        <f>+O8-R8</f>
        <v>0</v>
      </c>
      <c r="Q8" s="48">
        <f>RANK(P8,$P$4:$P$69,0)</f>
        <v>20</v>
      </c>
      <c r="R8" s="50">
        <f>MIN(S8:W8)</f>
        <v>0</v>
      </c>
      <c r="S8" s="50">
        <f>+F8</f>
        <v>0</v>
      </c>
      <c r="T8" s="50">
        <f>+H8</f>
        <v>0</v>
      </c>
      <c r="U8" s="50">
        <f>+J8</f>
        <v>0</v>
      </c>
      <c r="V8" s="50">
        <f>+L8</f>
        <v>0</v>
      </c>
      <c r="W8" s="50">
        <f>+N8</f>
        <v>0</v>
      </c>
    </row>
    <row r="9" spans="1:23" ht="12.75" customHeight="1">
      <c r="A9">
        <f>IF(SUM(E9:N9)=0,0,1)</f>
        <v>1</v>
      </c>
      <c r="B9" s="4">
        <v>322</v>
      </c>
      <c r="C9" s="43" t="str">
        <f>VLOOKUP($B9,[1]Sheet1!$A$3:$C$89,2)</f>
        <v>Victoria</v>
      </c>
      <c r="D9" s="43" t="str">
        <f>VLOOKUP($B9,[1]Sheet1!$A$3:$C$89,3)</f>
        <v>P Stokell</v>
      </c>
      <c r="E9" s="44">
        <f>IF(ISNA(VLOOKUP($B9,'Race 1'!$A$5:$I$33,8,FALSE)),"DNC",VLOOKUP($B9,'Race 1'!$A$5:$I$33,8,FALSE))</f>
        <v>11</v>
      </c>
      <c r="F9" s="45">
        <f>IF(AND(E9&lt;50,E9&gt;0),400/(E9+3),IF(E9="DNF",400/(E$68+4),0))</f>
        <v>28.571428571428573</v>
      </c>
      <c r="G9" s="44">
        <f>IF(ISNA(VLOOKUP($B9,'Race 2'!$A$5:$I$25,8,FALSE)),"DNC",VLOOKUP($B9,'Race 2'!$A$5:$I$25,8,FALSE))</f>
        <v>3</v>
      </c>
      <c r="H9" s="45">
        <f>IF(AND(G9&lt;50,G9&gt;0),400/(G9+3),IF(G9="DNF",400/(G$68+4),0))</f>
        <v>66.666666666666671</v>
      </c>
      <c r="I9" s="44">
        <f>IF(ISNA(VLOOKUP($B9,'Race 3'!$A$5:$I$25,8,FALSE)),"DNC",VLOOKUP($B9,'Race 3'!$A$5:$I$25,8,FALSE))</f>
        <v>6</v>
      </c>
      <c r="J9" s="45">
        <f>IF(AND(I9&lt;50,I9&gt;0),400/(I9+3),IF(I9="DNF",400/(I$68+4),0))</f>
        <v>44.444444444444443</v>
      </c>
      <c r="K9" s="44">
        <f>IF(ISNA(VLOOKUP($B9,'Race 4'!$A$5:$I$25,8,FALSE)),"DNC",VLOOKUP($B9,'Race 4'!$A$5:$I$25,8,FALSE))</f>
        <v>4</v>
      </c>
      <c r="L9" s="45">
        <f>IF(AND(K9&lt;50,K9&gt;0),400/(K9+3),IF(K9="DNF",400/(K$68+4),0))</f>
        <v>57.142857142857146</v>
      </c>
      <c r="M9" s="44">
        <f>IF(ISNA(VLOOKUP($B9,'Race 5'!$A$5:$I$27,8,FALSE)),"DNC",VLOOKUP($B9,'Race 5'!$A$5:$I$27,8,FALSE))</f>
        <v>1</v>
      </c>
      <c r="N9" s="45">
        <f>IF(AND(M9&lt;50,M9&gt;0),400/(M9+3),IF(M9="DNF",400/(M$68+4),0))</f>
        <v>100</v>
      </c>
      <c r="O9" s="46">
        <f>+N9+L9+J9+H9+F9</f>
        <v>296.82539682539681</v>
      </c>
      <c r="P9" s="47">
        <f>+O9-R9</f>
        <v>268.25396825396825</v>
      </c>
      <c r="Q9" s="48">
        <f>RANK(P9,$P$4:$P$69,0)</f>
        <v>2</v>
      </c>
      <c r="R9" s="50">
        <f>MIN(S9:W9)</f>
        <v>28.571428571428573</v>
      </c>
      <c r="S9" s="50">
        <f>+F9</f>
        <v>28.571428571428573</v>
      </c>
      <c r="T9" s="50">
        <f>+H9</f>
        <v>66.666666666666671</v>
      </c>
      <c r="U9" s="50">
        <f>+J9</f>
        <v>44.444444444444443</v>
      </c>
      <c r="V9" s="50">
        <f>+L9</f>
        <v>57.142857142857146</v>
      </c>
      <c r="W9" s="50">
        <f>+N9</f>
        <v>100</v>
      </c>
    </row>
    <row r="10" spans="1:23" ht="12.75" hidden="1" customHeight="1">
      <c r="A10">
        <f>IF(SUM(E10:N10)=0,0,1)</f>
        <v>0</v>
      </c>
      <c r="B10" s="4">
        <v>42</v>
      </c>
      <c r="C10" s="43" t="str">
        <f>VLOOKUP($B10,[1]Sheet1!$A$3:$C$89,2)</f>
        <v>Free N Easy</v>
      </c>
      <c r="D10" s="43" t="str">
        <f>VLOOKUP($B10,[1]Sheet1!$A$3:$C$89,3)</f>
        <v>B Wilcock</v>
      </c>
      <c r="E10" s="44" t="str">
        <f>IF(ISNA(VLOOKUP($B10,'Race 1'!$A$5:$I$33,8,FALSE)),"DNC",VLOOKUP($B10,'Race 1'!$A$5:$I$33,8,FALSE))</f>
        <v>DNC</v>
      </c>
      <c r="F10" s="45">
        <f>IF(AND(E10&lt;50,E10&gt;0),400/(E10+3),IF(E10="DNF",400/(E$68+4),0))</f>
        <v>0</v>
      </c>
      <c r="G10" s="44" t="str">
        <f>IF(ISNA(VLOOKUP($B10,'Race 2'!$A$5:$I$25,8,FALSE)),"DNC",VLOOKUP($B10,'Race 2'!$A$5:$I$25,8,FALSE))</f>
        <v>DNC</v>
      </c>
      <c r="H10" s="45">
        <f>IF(AND(G10&lt;50,G10&gt;0),400/(G10+3),IF(G10="DNF",400/(G$68+4),0))</f>
        <v>0</v>
      </c>
      <c r="I10" s="44" t="str">
        <f>IF(ISNA(VLOOKUP($B10,'Race 3'!$A$5:$I$25,8,FALSE)),"DNC",VLOOKUP($B10,'Race 3'!$A$5:$I$25,8,FALSE))</f>
        <v>DNC</v>
      </c>
      <c r="J10" s="45">
        <f>IF(AND(I10&lt;50,I10&gt;0),400/(I10+3),IF(I10="DNF",400/(I$68+4),0))</f>
        <v>0</v>
      </c>
      <c r="K10" s="44" t="str">
        <f>IF(ISNA(VLOOKUP($B10,'Race 4'!$A$5:$I$25,8,FALSE)),"DNC",VLOOKUP($B10,'Race 4'!$A$5:$I$25,8,FALSE))</f>
        <v>DNC</v>
      </c>
      <c r="L10" s="45">
        <f>IF(AND(K10&lt;50,K10&gt;0),400/(K10+3),IF(K10="DNF",400/(K$68+4),0))</f>
        <v>0</v>
      </c>
      <c r="M10" s="44" t="str">
        <f>IF(ISNA(VLOOKUP($B10,'Race 5'!$A$5:$I$27,8,FALSE)),"DNC",VLOOKUP($B10,'Race 5'!$A$5:$I$27,8,FALSE))</f>
        <v>DNC</v>
      </c>
      <c r="N10" s="45">
        <f>IF(AND(M10&lt;50,M10&gt;0),400/(M10+3),IF(M10="DNF",400/(M$68+4),0))</f>
        <v>0</v>
      </c>
      <c r="O10" s="46">
        <f>+N10+L10+J10+H10+F10</f>
        <v>0</v>
      </c>
      <c r="P10" s="47">
        <f>+O10-R10</f>
        <v>0</v>
      </c>
      <c r="Q10" s="48">
        <f>RANK(P10,$P$4:$P$69,0)</f>
        <v>20</v>
      </c>
      <c r="R10" s="50">
        <f>MIN(S10:W10)</f>
        <v>0</v>
      </c>
      <c r="S10" s="50">
        <f>+F10</f>
        <v>0</v>
      </c>
      <c r="T10" s="50">
        <f>+H10</f>
        <v>0</v>
      </c>
      <c r="U10" s="50">
        <f>+J10</f>
        <v>0</v>
      </c>
      <c r="V10" s="50">
        <f>+L10</f>
        <v>0</v>
      </c>
      <c r="W10" s="50">
        <f>+N10</f>
        <v>0</v>
      </c>
    </row>
    <row r="11" spans="1:23" ht="12.75" hidden="1" customHeight="1">
      <c r="A11">
        <f>IF(SUM(E11:N11)=0,0,1)</f>
        <v>0</v>
      </c>
      <c r="B11" s="4">
        <v>45</v>
      </c>
      <c r="C11" s="43" t="str">
        <f>VLOOKUP($B11,[1]Sheet1!$A$3:$C$89,2)</f>
        <v>Ozzie</v>
      </c>
      <c r="D11" s="43" t="str">
        <f>VLOOKUP($B11,[1]Sheet1!$A$3:$C$89,3)</f>
        <v>J Simpson</v>
      </c>
      <c r="E11" s="44" t="str">
        <f>IF(ISNA(VLOOKUP($B11,'Race 1'!$A$5:$I$33,8,FALSE)),"DNC",VLOOKUP($B11,'Race 1'!$A$5:$I$33,8,FALSE))</f>
        <v>DNC</v>
      </c>
      <c r="F11" s="45">
        <f>IF(AND(E11&lt;50,E11&gt;0),400/(E11+3),IF(E11="DNF",400/(E$68+4),0))</f>
        <v>0</v>
      </c>
      <c r="G11" s="44" t="str">
        <f>IF(ISNA(VLOOKUP($B11,'Race 2'!$A$5:$I$25,8,FALSE)),"DNC",VLOOKUP($B11,'Race 2'!$A$5:$I$25,8,FALSE))</f>
        <v>DNC</v>
      </c>
      <c r="H11" s="45">
        <f>IF(AND(G11&lt;50,G11&gt;0),400/(G11+3),IF(G11="DNF",400/(G$68+4),0))</f>
        <v>0</v>
      </c>
      <c r="I11" s="44" t="str">
        <f>IF(ISNA(VLOOKUP($B11,'Race 3'!$A$5:$I$25,8,FALSE)),"DNC",VLOOKUP($B11,'Race 3'!$A$5:$I$25,8,FALSE))</f>
        <v>DNC</v>
      </c>
      <c r="J11" s="45">
        <f>IF(AND(I11&lt;50,I11&gt;0),400/(I11+3),IF(I11="DNF",400/(I$68+4),0))</f>
        <v>0</v>
      </c>
      <c r="K11" s="44" t="str">
        <f>IF(ISNA(VLOOKUP($B11,'Race 4'!$A$5:$I$25,8,FALSE)),"DNC",VLOOKUP($B11,'Race 4'!$A$5:$I$25,8,FALSE))</f>
        <v>DNC</v>
      </c>
      <c r="L11" s="45">
        <f>IF(AND(K11&lt;50,K11&gt;0),400/(K11+3),IF(K11="DNF",400/(K$68+4),0))</f>
        <v>0</v>
      </c>
      <c r="M11" s="44" t="str">
        <f>IF(ISNA(VLOOKUP($B11,'Race 5'!$A$5:$I$27,8,FALSE)),"DNC",VLOOKUP($B11,'Race 5'!$A$5:$I$27,8,FALSE))</f>
        <v>DNC</v>
      </c>
      <c r="N11" s="45">
        <f>IF(AND(M11&lt;50,M11&gt;0),400/(M11+3),IF(M11="DNF",400/(M$68+4),0))</f>
        <v>0</v>
      </c>
      <c r="O11" s="46">
        <f>+N11+L11+J11+H11+F11</f>
        <v>0</v>
      </c>
      <c r="P11" s="47">
        <f>+O11-R11</f>
        <v>0</v>
      </c>
      <c r="Q11" s="48">
        <f>RANK(P11,$P$4:$P$69,0)</f>
        <v>20</v>
      </c>
      <c r="R11" s="50">
        <f>MIN(S11:W11)</f>
        <v>0</v>
      </c>
      <c r="S11" s="50">
        <f>+F11</f>
        <v>0</v>
      </c>
      <c r="T11" s="50">
        <f>+H11</f>
        <v>0</v>
      </c>
      <c r="U11" s="50">
        <f>+J11</f>
        <v>0</v>
      </c>
      <c r="V11" s="50">
        <f>+L11</f>
        <v>0</v>
      </c>
      <c r="W11" s="50">
        <f>+N11</f>
        <v>0</v>
      </c>
    </row>
    <row r="12" spans="1:23" ht="12.75" hidden="1" customHeight="1">
      <c r="A12">
        <f>IF(SUM(E12:N12)=0,0,1)</f>
        <v>0</v>
      </c>
      <c r="B12" s="4">
        <v>50</v>
      </c>
      <c r="C12" s="43" t="str">
        <f>VLOOKUP($B12,[1]Sheet1!$A$3:$C$89,2)</f>
        <v>Harlequin</v>
      </c>
      <c r="D12" s="43" t="str">
        <f>VLOOKUP($B12,[1]Sheet1!$A$3:$C$89,3)</f>
        <v>C Cook</v>
      </c>
      <c r="E12" s="44" t="str">
        <f>IF(ISNA(VLOOKUP($B12,'Race 1'!$A$5:$I$33,8,FALSE)),"DNC",VLOOKUP($B12,'Race 1'!$A$5:$I$33,8,FALSE))</f>
        <v>DNC</v>
      </c>
      <c r="F12" s="45">
        <f>IF(AND(E12&lt;50,E12&gt;0),400/(E12+3),IF(E12="DNF",400/(E$68+4),0))</f>
        <v>0</v>
      </c>
      <c r="G12" s="44" t="str">
        <f>IF(ISNA(VLOOKUP($B12,'Race 2'!$A$5:$I$25,8,FALSE)),"DNC",VLOOKUP($B12,'Race 2'!$A$5:$I$25,8,FALSE))</f>
        <v>DNC</v>
      </c>
      <c r="H12" s="45">
        <f>IF(AND(G12&lt;50,G12&gt;0),400/(G12+3),IF(G12="DNF",400/(G$68+4),0))</f>
        <v>0</v>
      </c>
      <c r="I12" s="44" t="str">
        <f>IF(ISNA(VLOOKUP($B12,'Race 3'!$A$5:$I$25,8,FALSE)),"DNC",VLOOKUP($B12,'Race 3'!$A$5:$I$25,8,FALSE))</f>
        <v>DNC</v>
      </c>
      <c r="J12" s="45">
        <f>IF(AND(I12&lt;50,I12&gt;0),400/(I12+3),IF(I12="DNF",400/(I$68+4),0))</f>
        <v>0</v>
      </c>
      <c r="K12" s="44" t="str">
        <f>IF(ISNA(VLOOKUP($B12,'Race 4'!$A$5:$I$25,8,FALSE)),"DNC",VLOOKUP($B12,'Race 4'!$A$5:$I$25,8,FALSE))</f>
        <v>DNC</v>
      </c>
      <c r="L12" s="45">
        <f>IF(AND(K12&lt;50,K12&gt;0),400/(K12+3),IF(K12="DNF",400/(K$68+4),0))</f>
        <v>0</v>
      </c>
      <c r="M12" s="44" t="str">
        <f>IF(ISNA(VLOOKUP($B12,'Race 5'!$A$5:$I$27,8,FALSE)),"DNC",VLOOKUP($B12,'Race 5'!$A$5:$I$27,8,FALSE))</f>
        <v>DNC</v>
      </c>
      <c r="N12" s="45">
        <f>IF(AND(M12&lt;50,M12&gt;0),400/(M12+3),IF(M12="DNF",400/(M$68+4),0))</f>
        <v>0</v>
      </c>
      <c r="O12" s="46">
        <f>+N12+L12+J12+H12+F12</f>
        <v>0</v>
      </c>
      <c r="P12" s="47">
        <f>+O12-R12</f>
        <v>0</v>
      </c>
      <c r="Q12" s="48">
        <f>RANK(P12,$P$4:$P$69,0)</f>
        <v>20</v>
      </c>
      <c r="R12" s="50">
        <f>MIN(S12:W12)</f>
        <v>0</v>
      </c>
      <c r="S12" s="50">
        <f>+F12</f>
        <v>0</v>
      </c>
      <c r="T12" s="50">
        <f>+H12</f>
        <v>0</v>
      </c>
      <c r="U12" s="50">
        <f>+J12</f>
        <v>0</v>
      </c>
      <c r="V12" s="50">
        <f>+L12</f>
        <v>0</v>
      </c>
      <c r="W12" s="50">
        <f>+N12</f>
        <v>0</v>
      </c>
    </row>
    <row r="13" spans="1:23" ht="12.75" hidden="1" customHeight="1">
      <c r="A13">
        <f>IF(SUM(E13:N13)=0,0,1)</f>
        <v>0</v>
      </c>
      <c r="B13" s="4">
        <v>62</v>
      </c>
      <c r="C13" s="43" t="str">
        <f>VLOOKUP($B13,[1]Sheet1!$A$3:$C$89,2)</f>
        <v>Winsome</v>
      </c>
      <c r="D13" s="43" t="str">
        <f>VLOOKUP($B13,[1]Sheet1!$A$3:$C$89,3)</f>
        <v>M Williams</v>
      </c>
      <c r="E13" s="44" t="str">
        <f>IF(ISNA(VLOOKUP($B13,'Race 1'!$A$5:$I$33,8,FALSE)),"DNC",VLOOKUP($B13,'Race 1'!$A$5:$I$33,8,FALSE))</f>
        <v>DNC</v>
      </c>
      <c r="F13" s="45">
        <f>IF(AND(E13&lt;50,E13&gt;0),400/(E13+3),IF(E13="DNF",400/(E$68+4),0))</f>
        <v>0</v>
      </c>
      <c r="G13" s="44" t="str">
        <f>IF(ISNA(VLOOKUP($B13,'Race 2'!$A$5:$I$25,8,FALSE)),"DNC",VLOOKUP($B13,'Race 2'!$A$5:$I$25,8,FALSE))</f>
        <v>DNC</v>
      </c>
      <c r="H13" s="45">
        <f>IF(AND(G13&lt;50,G13&gt;0),400/(G13+3),IF(G13="DNF",400/(G$68+4),0))</f>
        <v>0</v>
      </c>
      <c r="I13" s="44" t="str">
        <f>IF(ISNA(VLOOKUP($B13,'Race 3'!$A$5:$I$25,8,FALSE)),"DNC",VLOOKUP($B13,'Race 3'!$A$5:$I$25,8,FALSE))</f>
        <v>DNC</v>
      </c>
      <c r="J13" s="45">
        <f>IF(AND(I13&lt;50,I13&gt;0),400/(I13+3),IF(I13="DNF",400/(I$68+4),0))</f>
        <v>0</v>
      </c>
      <c r="K13" s="44" t="str">
        <f>IF(ISNA(VLOOKUP($B13,'Race 4'!$A$5:$I$25,8,FALSE)),"DNC",VLOOKUP($B13,'Race 4'!$A$5:$I$25,8,FALSE))</f>
        <v>DNC</v>
      </c>
      <c r="L13" s="45">
        <f>IF(AND(K13&lt;50,K13&gt;0),400/(K13+3),IF(K13="DNF",400/(K$68+4),0))</f>
        <v>0</v>
      </c>
      <c r="M13" s="44" t="str">
        <f>IF(ISNA(VLOOKUP($B13,'Race 5'!$A$5:$I$27,8,FALSE)),"DNC",VLOOKUP($B13,'Race 5'!$A$5:$I$27,8,FALSE))</f>
        <v>DNC</v>
      </c>
      <c r="N13" s="45">
        <f>IF(AND(M13&lt;50,M13&gt;0),400/(M13+3),IF(M13="DNF",400/(M$68+4),0))</f>
        <v>0</v>
      </c>
      <c r="O13" s="46">
        <f>+N13+L13+J13+H13+F13</f>
        <v>0</v>
      </c>
      <c r="P13" s="47">
        <f>+O13-R13</f>
        <v>0</v>
      </c>
      <c r="Q13" s="48">
        <f>RANK(P13,$P$4:$P$69,0)</f>
        <v>20</v>
      </c>
      <c r="R13" s="50">
        <f>MIN(S13:W13)</f>
        <v>0</v>
      </c>
      <c r="S13" s="50">
        <f>+F13</f>
        <v>0</v>
      </c>
      <c r="T13" s="50">
        <f>+H13</f>
        <v>0</v>
      </c>
      <c r="U13" s="50">
        <f>+J13</f>
        <v>0</v>
      </c>
      <c r="V13" s="50">
        <f>+L13</f>
        <v>0</v>
      </c>
      <c r="W13" s="50">
        <f>+N13</f>
        <v>0</v>
      </c>
    </row>
    <row r="14" spans="1:23" ht="12.75" customHeight="1">
      <c r="A14">
        <f>IF(SUM(E14:N14)=0,0,1)</f>
        <v>1</v>
      </c>
      <c r="B14" s="4">
        <v>254</v>
      </c>
      <c r="C14" s="43" t="str">
        <f>VLOOKUP($B14,[1]Sheet1!$A$3:$C$89,2)</f>
        <v>Wave Dancer</v>
      </c>
      <c r="D14" s="43" t="str">
        <f>VLOOKUP($B14,[1]Sheet1!$A$3:$C$89,3)</f>
        <v>R Ineson</v>
      </c>
      <c r="E14" s="44">
        <f>IF(ISNA(VLOOKUP($B14,'Race 1'!$A$5:$I$33,8,FALSE)),"DNC",VLOOKUP($B14,'Race 1'!$A$5:$I$33,8,FALSE))</f>
        <v>6</v>
      </c>
      <c r="F14" s="45">
        <f>IF(AND(E14&lt;50,E14&gt;0),400/(E14+3),IF(E14="DNF",400/(E$68+4),0))</f>
        <v>44.444444444444443</v>
      </c>
      <c r="G14" s="44">
        <f>IF(ISNA(VLOOKUP($B14,'Race 2'!$A$5:$I$25,8,FALSE)),"DNC",VLOOKUP($B14,'Race 2'!$A$5:$I$25,8,FALSE))</f>
        <v>1</v>
      </c>
      <c r="H14" s="45">
        <f>IF(AND(G14&lt;50,G14&gt;0),400/(G14+3),IF(G14="DNF",400/(G$68+4),0))</f>
        <v>100</v>
      </c>
      <c r="I14" s="44">
        <f>IF(ISNA(VLOOKUP($B14,'Race 3'!$A$5:$I$25,8,FALSE)),"DNC",VLOOKUP($B14,'Race 3'!$A$5:$I$25,8,FALSE))</f>
        <v>12</v>
      </c>
      <c r="J14" s="45">
        <f>IF(AND(I14&lt;50,I14&gt;0),400/(I14+3),IF(I14="DNF",400/(I$68+4),0))</f>
        <v>26.666666666666668</v>
      </c>
      <c r="K14" s="44">
        <f>IF(ISNA(VLOOKUP($B14,'Race 4'!$A$5:$I$25,8,FALSE)),"DNC",VLOOKUP($B14,'Race 4'!$A$5:$I$25,8,FALSE))</f>
        <v>2</v>
      </c>
      <c r="L14" s="45">
        <f>IF(AND(K14&lt;50,K14&gt;0),400/(K14+3),IF(K14="DNF",400/(K$68+4),0))</f>
        <v>80</v>
      </c>
      <c r="M14" s="44">
        <f>IF(ISNA(VLOOKUP($B14,'Race 5'!$A$5:$I$27,8,FALSE)),"DNC",VLOOKUP($B14,'Race 5'!$A$5:$I$27,8,FALSE))</f>
        <v>8</v>
      </c>
      <c r="N14" s="45">
        <f>IF(AND(M14&lt;50,M14&gt;0),400/(M14+3),IF(M14="DNF",400/(M$68+4),0))</f>
        <v>36.363636363636367</v>
      </c>
      <c r="O14" s="46">
        <f>+N14+L14+J14+H14+F14</f>
        <v>287.47474747474746</v>
      </c>
      <c r="P14" s="47">
        <f>+O14-R14</f>
        <v>260.80808080808077</v>
      </c>
      <c r="Q14" s="48">
        <f>RANK(P14,$P$4:$P$69,0)</f>
        <v>3</v>
      </c>
      <c r="R14" s="50">
        <f>MIN(S14:W14)</f>
        <v>26.666666666666668</v>
      </c>
      <c r="S14" s="50">
        <f>+F14</f>
        <v>44.444444444444443</v>
      </c>
      <c r="T14" s="50">
        <f>+H14</f>
        <v>100</v>
      </c>
      <c r="U14" s="50">
        <f>+J14</f>
        <v>26.666666666666668</v>
      </c>
      <c r="V14" s="50">
        <f>+L14</f>
        <v>80</v>
      </c>
      <c r="W14" s="50">
        <f>+N14</f>
        <v>36.363636363636367</v>
      </c>
    </row>
    <row r="15" spans="1:23" ht="12.75" customHeight="1">
      <c r="A15">
        <f>IF(SUM(E15:N15)=0,0,1)</f>
        <v>1</v>
      </c>
      <c r="B15" s="4">
        <v>331</v>
      </c>
      <c r="C15" s="43" t="str">
        <f>VLOOKUP($B15,[1]Sheet1!$A$3:$C$89,2)</f>
        <v>Bil</v>
      </c>
      <c r="D15" s="43" t="str">
        <f>VLOOKUP($B15,[1]Sheet1!$A$3:$C$89,3)</f>
        <v>D Smith</v>
      </c>
      <c r="E15" s="44">
        <f>IF(ISNA(VLOOKUP($B15,'Race 1'!$A$5:$I$33,8,FALSE)),"DNC",VLOOKUP($B15,'Race 1'!$A$5:$I$33,8,FALSE))</f>
        <v>10</v>
      </c>
      <c r="F15" s="45">
        <f>IF(AND(E15&lt;50,E15&gt;0),400/(E15+3),IF(E15="DNF",400/(E$68+4),0))</f>
        <v>30.76923076923077</v>
      </c>
      <c r="G15" s="44">
        <f>IF(ISNA(VLOOKUP($B15,'Race 2'!$A$5:$I$25,8,FALSE)),"DNC",VLOOKUP($B15,'Race 2'!$A$5:$I$25,8,FALSE))</f>
        <v>2</v>
      </c>
      <c r="H15" s="45">
        <f>IF(AND(G15&lt;50,G15&gt;0),400/(G15+3),IF(G15="DNF",400/(G$68+4),0))</f>
        <v>80</v>
      </c>
      <c r="I15" s="44">
        <f>IF(ISNA(VLOOKUP($B15,'Race 3'!$A$5:$I$25,8,FALSE)),"DNC",VLOOKUP($B15,'Race 3'!$A$5:$I$25,8,FALSE))</f>
        <v>2</v>
      </c>
      <c r="J15" s="45">
        <f>IF(AND(I15&lt;50,I15&gt;0),400/(I15+3),IF(I15="DNF",400/(I$68+4),0))</f>
        <v>80</v>
      </c>
      <c r="K15" s="44">
        <f>IF(ISNA(VLOOKUP($B15,'Race 4'!$A$5:$I$25,8,FALSE)),"DNC",VLOOKUP($B15,'Race 4'!$A$5:$I$25,8,FALSE))</f>
        <v>7</v>
      </c>
      <c r="L15" s="45">
        <f>IF(AND(K15&lt;50,K15&gt;0),400/(K15+3),IF(K15="DNF",400/(K$68+4),0))</f>
        <v>40</v>
      </c>
      <c r="M15" s="44">
        <f>IF(ISNA(VLOOKUP($B15,'Race 5'!$A$5:$I$27,8,FALSE)),"DNC",VLOOKUP($B15,'Race 5'!$A$5:$I$27,8,FALSE))</f>
        <v>10</v>
      </c>
      <c r="N15" s="45">
        <f>IF(AND(M15&lt;50,M15&gt;0),400/(M15+3),IF(M15="DNF",400/(M$68+4),0))</f>
        <v>30.76923076923077</v>
      </c>
      <c r="O15" s="46">
        <f>+N15+L15+J15+H15+F15</f>
        <v>261.53846153846155</v>
      </c>
      <c r="P15" s="47">
        <f>+O15-R15</f>
        <v>230.76923076923077</v>
      </c>
      <c r="Q15" s="48">
        <f>RANK(P15,$P$4:$P$69,0)</f>
        <v>4</v>
      </c>
      <c r="R15" s="50">
        <f>MIN(S15:W15)</f>
        <v>30.76923076923077</v>
      </c>
      <c r="S15" s="50">
        <f>+F15</f>
        <v>30.76923076923077</v>
      </c>
      <c r="T15" s="50">
        <f>+H15</f>
        <v>80</v>
      </c>
      <c r="U15" s="50">
        <f>+J15</f>
        <v>80</v>
      </c>
      <c r="V15" s="50">
        <f>+L15</f>
        <v>40</v>
      </c>
      <c r="W15" s="50">
        <f>+N15</f>
        <v>30.76923076923077</v>
      </c>
    </row>
    <row r="16" spans="1:23" ht="12.75" customHeight="1">
      <c r="A16">
        <f>IF(SUM(E16:N16)=0,0,1)</f>
        <v>1</v>
      </c>
      <c r="B16" s="4">
        <v>152</v>
      </c>
      <c r="C16" s="43" t="str">
        <f>VLOOKUP($B16,[1]Sheet1!$A$3:$C$89,2)</f>
        <v>Zonda</v>
      </c>
      <c r="D16" s="43" t="str">
        <f>VLOOKUP($B16,[1]Sheet1!$A$3:$C$89,3)</f>
        <v>S Edwards</v>
      </c>
      <c r="E16" s="44">
        <f>IF(ISNA(VLOOKUP($B16,'Race 1'!$A$5:$I$33,8,FALSE)),"DNC",VLOOKUP($B16,'Race 1'!$A$5:$I$33,8,FALSE))</f>
        <v>1</v>
      </c>
      <c r="F16" s="45">
        <f>IF(AND(E16&lt;50,E16&gt;0),400/(E16+3),IF(E16="DNF",400/(E$68+4),0))</f>
        <v>100</v>
      </c>
      <c r="G16" s="44">
        <f>IF(ISNA(VLOOKUP($B16,'Race 2'!$A$5:$I$25,8,FALSE)),"DNC",VLOOKUP($B16,'Race 2'!$A$5:$I$25,8,FALSE))</f>
        <v>5</v>
      </c>
      <c r="H16" s="45">
        <f>IF(AND(G16&lt;50,G16&gt;0),400/(G16+3),IF(G16="DNF",400/(G$68+4),0))</f>
        <v>50</v>
      </c>
      <c r="I16" s="44">
        <f>IF(ISNA(VLOOKUP($B16,'Race 3'!$A$5:$I$25,8,FALSE)),"DNC",VLOOKUP($B16,'Race 3'!$A$5:$I$25,8,FALSE))</f>
        <v>8</v>
      </c>
      <c r="J16" s="45">
        <f>IF(AND(I16&lt;50,I16&gt;0),400/(I16+3),IF(I16="DNF",400/(I$68+4),0))</f>
        <v>36.363636363636367</v>
      </c>
      <c r="K16" s="44">
        <f>IF(ISNA(VLOOKUP($B16,'Race 4'!$A$5:$I$25,8,FALSE)),"DNC",VLOOKUP($B16,'Race 4'!$A$5:$I$25,8,FALSE))</f>
        <v>10</v>
      </c>
      <c r="L16" s="45">
        <f>IF(AND(K16&lt;50,K16&gt;0),400/(K16+3),IF(K16="DNF",400/(K$68+4),0))</f>
        <v>30.76923076923077</v>
      </c>
      <c r="M16" s="44">
        <f>IF(ISNA(VLOOKUP($B16,'Race 5'!$A$5:$I$27,8,FALSE)),"DNC",VLOOKUP($B16,'Race 5'!$A$5:$I$27,8,FALSE))</f>
        <v>7</v>
      </c>
      <c r="N16" s="45">
        <f>IF(AND(M16&lt;50,M16&gt;0),400/(M16+3),IF(M16="DNF",400/(M$68+4),0))</f>
        <v>40</v>
      </c>
      <c r="O16" s="46">
        <f>+N16+L16+J16+H16+F16</f>
        <v>257.13286713286715</v>
      </c>
      <c r="P16" s="47">
        <f>+O16-R16</f>
        <v>226.36363636363637</v>
      </c>
      <c r="Q16" s="48">
        <f>RANK(P16,$P$4:$P$69,0)</f>
        <v>5</v>
      </c>
      <c r="R16" s="50">
        <f>MIN(S16:W16)</f>
        <v>30.76923076923077</v>
      </c>
      <c r="S16" s="50">
        <f>+F16</f>
        <v>100</v>
      </c>
      <c r="T16" s="50">
        <f>+H16</f>
        <v>50</v>
      </c>
      <c r="U16" s="50">
        <f>+J16</f>
        <v>36.363636363636367</v>
      </c>
      <c r="V16" s="50">
        <f>+L16</f>
        <v>30.76923076923077</v>
      </c>
      <c r="W16" s="50">
        <f>+N16</f>
        <v>40</v>
      </c>
    </row>
    <row r="17" spans="1:23" ht="14" hidden="1">
      <c r="A17">
        <f>IF(SUM(E17:N17)=0,0,1)</f>
        <v>0</v>
      </c>
      <c r="B17" s="4">
        <v>86</v>
      </c>
      <c r="C17" s="43" t="str">
        <f>VLOOKUP($B17,[1]Sheet1!$A$3:$C$89,2)</f>
        <v>Wild Card</v>
      </c>
      <c r="D17" s="43" t="str">
        <f>VLOOKUP($B17,[1]Sheet1!$A$3:$C$89,3)</f>
        <v>T Wenham</v>
      </c>
      <c r="E17" s="44" t="str">
        <f>IF(ISNA(VLOOKUP($B17,'Race 1'!$A$5:$I$33,8,FALSE)),"DNC",VLOOKUP($B17,'Race 1'!$A$5:$I$33,8,FALSE))</f>
        <v>DNC</v>
      </c>
      <c r="F17" s="45">
        <f>IF(AND(E17&lt;50,E17&gt;0),400/(E17+3),IF(E17="DNF",400/(E$68+4),0))</f>
        <v>0</v>
      </c>
      <c r="G17" s="44" t="str">
        <f>IF(ISNA(VLOOKUP($B17,'Race 2'!$A$5:$I$25,8,FALSE)),"DNC",VLOOKUP($B17,'Race 2'!$A$5:$I$25,8,FALSE))</f>
        <v>DNC</v>
      </c>
      <c r="H17" s="45">
        <f>IF(AND(G17&lt;50,G17&gt;0),400/(G17+3),IF(G17="DNF",400/(G$68+4),0))</f>
        <v>0</v>
      </c>
      <c r="I17" s="44" t="str">
        <f>IF(ISNA(VLOOKUP($B17,'Race 3'!$A$5:$I$25,8,FALSE)),"DNC",VLOOKUP($B17,'Race 3'!$A$5:$I$25,8,FALSE))</f>
        <v>DNC</v>
      </c>
      <c r="J17" s="45">
        <f>IF(AND(I17&lt;50,I17&gt;0),400/(I17+3),IF(I17="DNF",400/(I$68+4),0))</f>
        <v>0</v>
      </c>
      <c r="K17" s="44" t="str">
        <f>IF(ISNA(VLOOKUP($B17,'Race 4'!$A$5:$I$25,8,FALSE)),"DNC",VLOOKUP($B17,'Race 4'!$A$5:$I$25,8,FALSE))</f>
        <v>DNC</v>
      </c>
      <c r="L17" s="45">
        <f>IF(AND(K17&lt;50,K17&gt;0),400/(K17+3),IF(K17="DNF",400/(K$68+4),0))</f>
        <v>0</v>
      </c>
      <c r="M17" s="44" t="str">
        <f>IF(ISNA(VLOOKUP($B17,'Race 5'!$A$5:$I$27,8,FALSE)),"DNC",VLOOKUP($B17,'Race 5'!$A$5:$I$27,8,FALSE))</f>
        <v>DNC</v>
      </c>
      <c r="N17" s="45">
        <f>IF(AND(M17&lt;50,M17&gt;0),400/(M17+3),IF(M17="DNF",400/(M$68+4),0))</f>
        <v>0</v>
      </c>
      <c r="O17" s="46">
        <f>+N17+L17+J17+H17+F17</f>
        <v>0</v>
      </c>
      <c r="P17" s="47">
        <f>+O17-R17</f>
        <v>0</v>
      </c>
      <c r="Q17" s="48">
        <f>RANK(P17,$P$4:$P$69,0)</f>
        <v>20</v>
      </c>
      <c r="R17" s="50">
        <f>MIN(S17:W17)</f>
        <v>0</v>
      </c>
      <c r="S17" s="50">
        <f>+F17</f>
        <v>0</v>
      </c>
      <c r="T17" s="50">
        <f>+H17</f>
        <v>0</v>
      </c>
      <c r="U17" s="50">
        <f>+J17</f>
        <v>0</v>
      </c>
      <c r="V17" s="50">
        <f>+L17</f>
        <v>0</v>
      </c>
      <c r="W17" s="50">
        <f>+N17</f>
        <v>0</v>
      </c>
    </row>
    <row r="18" spans="1:23" ht="12.75" hidden="1" customHeight="1">
      <c r="A18">
        <f>IF(SUM(E18:N18)=0,0,1)</f>
        <v>0</v>
      </c>
      <c r="B18" s="4">
        <v>87</v>
      </c>
      <c r="C18" s="43" t="str">
        <f>VLOOKUP($B18,[1]Sheet1!$A$3:$C$89,2)</f>
        <v>Silver Fox</v>
      </c>
      <c r="D18" s="43" t="str">
        <f>VLOOKUP($B18,[1]Sheet1!$A$3:$C$89,3)</f>
        <v>C Lee</v>
      </c>
      <c r="E18" s="44" t="str">
        <f>IF(ISNA(VLOOKUP($B18,'Race 1'!$A$5:$I$33,8,FALSE)),"DNC",VLOOKUP($B18,'Race 1'!$A$5:$I$33,8,FALSE))</f>
        <v>DNC</v>
      </c>
      <c r="F18" s="45">
        <f>IF(AND(E18&lt;50,E18&gt;0),400/(E18+3),IF(E18="DNF",400/(E$68+4),0))</f>
        <v>0</v>
      </c>
      <c r="G18" s="44" t="str">
        <f>IF(ISNA(VLOOKUP($B18,'Race 2'!$A$5:$I$25,8,FALSE)),"DNC",VLOOKUP($B18,'Race 2'!$A$5:$I$25,8,FALSE))</f>
        <v>DNC</v>
      </c>
      <c r="H18" s="45">
        <f>IF(AND(G18&lt;50,G18&gt;0),400/(G18+3),IF(G18="DNF",400/(G$68+4),0))</f>
        <v>0</v>
      </c>
      <c r="I18" s="44" t="str">
        <f>IF(ISNA(VLOOKUP($B18,'Race 3'!$A$5:$I$25,8,FALSE)),"DNC",VLOOKUP($B18,'Race 3'!$A$5:$I$25,8,FALSE))</f>
        <v>DNC</v>
      </c>
      <c r="J18" s="45">
        <f>IF(AND(I18&lt;50,I18&gt;0),400/(I18+3),IF(I18="DNF",400/(I$68+4),0))</f>
        <v>0</v>
      </c>
      <c r="K18" s="44" t="str">
        <f>IF(ISNA(VLOOKUP($B18,'Race 4'!$A$5:$I$25,8,FALSE)),"DNC",VLOOKUP($B18,'Race 4'!$A$5:$I$25,8,FALSE))</f>
        <v>DNC</v>
      </c>
      <c r="L18" s="45">
        <f>IF(AND(K18&lt;50,K18&gt;0),400/(K18+3),IF(K18="DNF",400/(K$68+4),0))</f>
        <v>0</v>
      </c>
      <c r="M18" s="44" t="str">
        <f>IF(ISNA(VLOOKUP($B18,'Race 5'!$A$5:$I$27,8,FALSE)),"DNC",VLOOKUP($B18,'Race 5'!$A$5:$I$27,8,FALSE))</f>
        <v>DNC</v>
      </c>
      <c r="N18" s="45">
        <f>IF(AND(M18&lt;50,M18&gt;0),400/(M18+3),IF(M18="DNF",400/(M$68+4),0))</f>
        <v>0</v>
      </c>
      <c r="O18" s="46">
        <f>+N18+L18+J18+H18+F18</f>
        <v>0</v>
      </c>
      <c r="P18" s="47">
        <f>+O18-R18</f>
        <v>0</v>
      </c>
      <c r="Q18" s="48">
        <f>RANK(P18,$P$4:$P$69,0)</f>
        <v>20</v>
      </c>
      <c r="R18" s="50">
        <f>MIN(S18:W18)</f>
        <v>0</v>
      </c>
      <c r="S18" s="50">
        <f>+F18</f>
        <v>0</v>
      </c>
      <c r="T18" s="50">
        <f>+H18</f>
        <v>0</v>
      </c>
      <c r="U18" s="50">
        <f>+J18</f>
        <v>0</v>
      </c>
      <c r="V18" s="50">
        <f>+L18</f>
        <v>0</v>
      </c>
      <c r="W18" s="50">
        <f>+N18</f>
        <v>0</v>
      </c>
    </row>
    <row r="19" spans="1:23" ht="12.75" hidden="1" customHeight="1">
      <c r="A19">
        <f>IF(SUM(E19:N19)=0,0,1)</f>
        <v>0</v>
      </c>
      <c r="B19" s="4">
        <v>95</v>
      </c>
      <c r="C19" s="43" t="str">
        <f>VLOOKUP($B19,[1]Sheet1!$A$3:$C$89,2)</f>
        <v>Alaurial</v>
      </c>
      <c r="D19" s="43" t="str">
        <f>VLOOKUP($B19,[1]Sheet1!$A$3:$C$89,3)</f>
        <v>S Parsons</v>
      </c>
      <c r="E19" s="44" t="str">
        <f>IF(ISNA(VLOOKUP($B19,'Race 1'!$A$5:$I$33,8,FALSE)),"DNC",VLOOKUP($B19,'Race 1'!$A$5:$I$33,8,FALSE))</f>
        <v>DNC</v>
      </c>
      <c r="F19" s="45">
        <f>IF(AND(E19&lt;50,E19&gt;0),400/(E19+3),IF(E19="DNF",400/(E$68+4),0))</f>
        <v>0</v>
      </c>
      <c r="G19" s="44" t="str">
        <f>IF(ISNA(VLOOKUP($B19,'Race 2'!$A$5:$I$25,8,FALSE)),"DNC",VLOOKUP($B19,'Race 2'!$A$5:$I$25,8,FALSE))</f>
        <v>DNC</v>
      </c>
      <c r="H19" s="45">
        <f>IF(AND(G19&lt;50,G19&gt;0),400/(G19+3),IF(G19="DNF",400/(G$68+4),0))</f>
        <v>0</v>
      </c>
      <c r="I19" s="44" t="str">
        <f>IF(ISNA(VLOOKUP($B19,'Race 3'!$A$5:$I$25,8,FALSE)),"DNC",VLOOKUP($B19,'Race 3'!$A$5:$I$25,8,FALSE))</f>
        <v>DNC</v>
      </c>
      <c r="J19" s="45">
        <f>IF(AND(I19&lt;50,I19&gt;0),400/(I19+3),IF(I19="DNF",400/(I$68+4),0))</f>
        <v>0</v>
      </c>
      <c r="K19" s="44" t="str">
        <f>IF(ISNA(VLOOKUP($B19,'Race 4'!$A$5:$I$25,8,FALSE)),"DNC",VLOOKUP($B19,'Race 4'!$A$5:$I$25,8,FALSE))</f>
        <v>DNC</v>
      </c>
      <c r="L19" s="45">
        <f>IF(AND(K19&lt;50,K19&gt;0),400/(K19+3),IF(K19="DNF",400/(K$68+4),0))</f>
        <v>0</v>
      </c>
      <c r="M19" s="44" t="str">
        <f>IF(ISNA(VLOOKUP($B19,'Race 5'!$A$5:$I$27,8,FALSE)),"DNC",VLOOKUP($B19,'Race 5'!$A$5:$I$27,8,FALSE))</f>
        <v>DNC</v>
      </c>
      <c r="N19" s="45">
        <f>IF(AND(M19&lt;50,M19&gt;0),400/(M19+3),IF(M19="DNF",400/(M$68+4),0))</f>
        <v>0</v>
      </c>
      <c r="O19" s="46">
        <f>+N19+L19+J19+H19+F19</f>
        <v>0</v>
      </c>
      <c r="P19" s="47">
        <f>+O19-R19</f>
        <v>0</v>
      </c>
      <c r="Q19" s="48">
        <f>RANK(P19,$P$4:$P$69,0)</f>
        <v>20</v>
      </c>
      <c r="R19" s="50">
        <f>MIN(S19:W19)</f>
        <v>0</v>
      </c>
      <c r="S19" s="50">
        <f>+F19</f>
        <v>0</v>
      </c>
      <c r="T19" s="50">
        <f>+H19</f>
        <v>0</v>
      </c>
      <c r="U19" s="50">
        <f>+J19</f>
        <v>0</v>
      </c>
      <c r="V19" s="50">
        <f>+L19</f>
        <v>0</v>
      </c>
      <c r="W19" s="50">
        <f>+N19</f>
        <v>0</v>
      </c>
    </row>
    <row r="20" spans="1:23" ht="12.75" hidden="1" customHeight="1">
      <c r="A20">
        <f>IF(SUM(E20:N20)=0,0,1)</f>
        <v>0</v>
      </c>
      <c r="B20" s="4">
        <v>97</v>
      </c>
      <c r="C20" s="43" t="str">
        <f>VLOOKUP($B20,[1]Sheet1!$A$3:$C$89,2)</f>
        <v>Racing Stripes</v>
      </c>
      <c r="D20" s="43" t="str">
        <f>VLOOKUP($B20,[1]Sheet1!$A$3:$C$89,3)</f>
        <v>D Palmer</v>
      </c>
      <c r="E20" s="44" t="str">
        <f>IF(ISNA(VLOOKUP($B20,'Race 1'!$A$5:$I$33,8,FALSE)),"DNC",VLOOKUP($B20,'Race 1'!$A$5:$I$33,8,FALSE))</f>
        <v>DNC</v>
      </c>
      <c r="F20" s="45">
        <f>IF(AND(E20&lt;50,E20&gt;0),400/(E20+3),IF(E20="DNF",400/(E$68+4),0))</f>
        <v>0</v>
      </c>
      <c r="G20" s="44" t="str">
        <f>IF(ISNA(VLOOKUP($B20,'Race 2'!$A$5:$I$25,8,FALSE)),"DNC",VLOOKUP($B20,'Race 2'!$A$5:$I$25,8,FALSE))</f>
        <v>DNC</v>
      </c>
      <c r="H20" s="45">
        <f>IF(AND(G20&lt;50,G20&gt;0),400/(G20+3),IF(G20="DNF",400/(G$68+4),0))</f>
        <v>0</v>
      </c>
      <c r="I20" s="44" t="str">
        <f>IF(ISNA(VLOOKUP($B20,'Race 3'!$A$5:$I$25,8,FALSE)),"DNC",VLOOKUP($B20,'Race 3'!$A$5:$I$25,8,FALSE))</f>
        <v>DNC</v>
      </c>
      <c r="J20" s="45">
        <f>IF(AND(I20&lt;50,I20&gt;0),400/(I20+3),IF(I20="DNF",400/(I$68+4),0))</f>
        <v>0</v>
      </c>
      <c r="K20" s="44" t="str">
        <f>IF(ISNA(VLOOKUP($B20,'Race 4'!$A$5:$I$25,8,FALSE)),"DNC",VLOOKUP($B20,'Race 4'!$A$5:$I$25,8,FALSE))</f>
        <v>DNC</v>
      </c>
      <c r="L20" s="45">
        <f>IF(AND(K20&lt;50,K20&gt;0),400/(K20+3),IF(K20="DNF",400/(K$68+4),0))</f>
        <v>0</v>
      </c>
      <c r="M20" s="44" t="str">
        <f>IF(ISNA(VLOOKUP($B20,'Race 5'!$A$5:$I$27,8,FALSE)),"DNC",VLOOKUP($B20,'Race 5'!$A$5:$I$27,8,FALSE))</f>
        <v>DNC</v>
      </c>
      <c r="N20" s="45">
        <f>IF(AND(M20&lt;50,M20&gt;0),400/(M20+3),IF(M20="DNF",400/(M$68+4),0))</f>
        <v>0</v>
      </c>
      <c r="O20" s="46">
        <f>+N20+L20+J20+H20+F20</f>
        <v>0</v>
      </c>
      <c r="P20" s="47">
        <f>+O20-R20</f>
        <v>0</v>
      </c>
      <c r="Q20" s="48">
        <f>RANK(P20,$P$4:$P$69,0)</f>
        <v>20</v>
      </c>
      <c r="R20" s="50">
        <f>MIN(S20:W20)</f>
        <v>0</v>
      </c>
      <c r="S20" s="50">
        <f>+F20</f>
        <v>0</v>
      </c>
      <c r="T20" s="50">
        <f>+H20</f>
        <v>0</v>
      </c>
      <c r="U20" s="50">
        <f>+J20</f>
        <v>0</v>
      </c>
      <c r="V20" s="50">
        <f>+L20</f>
        <v>0</v>
      </c>
      <c r="W20" s="50">
        <f>+N20</f>
        <v>0</v>
      </c>
    </row>
    <row r="21" spans="1:23" ht="12.75" customHeight="1">
      <c r="A21">
        <f>IF(SUM(E21:N21)=0,0,1)</f>
        <v>1</v>
      </c>
      <c r="B21" s="4">
        <v>29</v>
      </c>
      <c r="C21" s="43" t="str">
        <f>VLOOKUP($B21,[1]Sheet1!$A$3:$C$89,2)</f>
        <v>Wild Child</v>
      </c>
      <c r="D21" s="43" t="str">
        <f>VLOOKUP($B21,[1]Sheet1!$A$3:$C$89,3)</f>
        <v>T Bird</v>
      </c>
      <c r="E21" s="44">
        <f>IF(ISNA(VLOOKUP($B21,'Race 1'!$A$5:$I$33,8,FALSE)),"DNC",VLOOKUP($B21,'Race 1'!$A$5:$I$33,8,FALSE))</f>
        <v>4</v>
      </c>
      <c r="F21" s="45">
        <f>IF(AND(E21&lt;50,E21&gt;0),400/(E21+3),IF(E21="DNF",400/(E$68+4),0))</f>
        <v>57.142857142857146</v>
      </c>
      <c r="G21" s="44">
        <f>IF(ISNA(VLOOKUP($B21,'Race 2'!$A$5:$I$25,8,FALSE)),"DNC",VLOOKUP($B21,'Race 2'!$A$5:$I$25,8,FALSE))</f>
        <v>10</v>
      </c>
      <c r="H21" s="45">
        <f>IF(AND(G21&lt;50,G21&gt;0),400/(G21+3),IF(G21="DNF",400/(G$68+4),0))</f>
        <v>30.76923076923077</v>
      </c>
      <c r="I21" s="44">
        <f>IF(ISNA(VLOOKUP($B21,'Race 3'!$A$5:$I$25,8,FALSE)),"DNC",VLOOKUP($B21,'Race 3'!$A$5:$I$25,8,FALSE))</f>
        <v>1</v>
      </c>
      <c r="J21" s="45">
        <f>IF(AND(I21&lt;50,I21&gt;0),400/(I21+3),IF(I21="DNF",400/(I$68+4),0))</f>
        <v>100</v>
      </c>
      <c r="K21" s="44">
        <f>IF(ISNA(VLOOKUP($B21,'Race 4'!$A$5:$I$25,8,FALSE)),"DNC",VLOOKUP($B21,'Race 4'!$A$5:$I$25,8,FALSE))</f>
        <v>9</v>
      </c>
      <c r="L21" s="45">
        <f>IF(AND(K21&lt;50,K21&gt;0),400/(K21+3),IF(K21="DNF",400/(K$68+4),0))</f>
        <v>33.333333333333336</v>
      </c>
      <c r="M21" s="44">
        <f>IF(ISNA(VLOOKUP($B21,'Race 5'!$A$5:$I$27,8,FALSE)),"DNC",VLOOKUP($B21,'Race 5'!$A$5:$I$27,8,FALSE))</f>
        <v>12</v>
      </c>
      <c r="N21" s="45">
        <f>IF(AND(M21&lt;50,M21&gt;0),400/(M21+3),IF(M21="DNF",400/(M$68+4),0))</f>
        <v>26.666666666666668</v>
      </c>
      <c r="O21" s="46">
        <f>+N21+L21+J21+H21+F21</f>
        <v>247.91208791208791</v>
      </c>
      <c r="P21" s="47">
        <f>+O21-R21</f>
        <v>221.24542124542126</v>
      </c>
      <c r="Q21" s="48">
        <f>RANK(P21,$P$4:$P$69,0)</f>
        <v>6</v>
      </c>
      <c r="R21" s="50">
        <f>MIN(S21:W21)</f>
        <v>26.666666666666668</v>
      </c>
      <c r="S21" s="50">
        <f>+F21</f>
        <v>57.142857142857146</v>
      </c>
      <c r="T21" s="50">
        <f>+H21</f>
        <v>30.76923076923077</v>
      </c>
      <c r="U21" s="50">
        <f>+J21</f>
        <v>100</v>
      </c>
      <c r="V21" s="50">
        <f>+L21</f>
        <v>33.333333333333336</v>
      </c>
      <c r="W21" s="50">
        <f>+N21</f>
        <v>26.666666666666668</v>
      </c>
    </row>
    <row r="22" spans="1:23" ht="14" hidden="1">
      <c r="A22">
        <f>IF(SUM(E22:N22)=0,0,1)</f>
        <v>0</v>
      </c>
      <c r="B22" s="4">
        <v>102</v>
      </c>
      <c r="C22" s="43" t="str">
        <f>VLOOKUP($B22,[1]Sheet1!$A$3:$C$89,2)</f>
        <v>Kahu</v>
      </c>
      <c r="D22" s="43" t="str">
        <f>VLOOKUP($B22,[1]Sheet1!$A$3:$C$89,3)</f>
        <v>P Holland</v>
      </c>
      <c r="E22" s="44" t="str">
        <f>IF(ISNA(VLOOKUP($B22,'Race 1'!$A$5:$I$33,8,FALSE)),"DNC",VLOOKUP($B22,'Race 1'!$A$5:$I$33,8,FALSE))</f>
        <v>DNC</v>
      </c>
      <c r="F22" s="45">
        <f>IF(AND(E22&lt;50,E22&gt;0),400/(E22+3),IF(E22="DNF",400/(E$68+4),0))</f>
        <v>0</v>
      </c>
      <c r="G22" s="44" t="str">
        <f>IF(ISNA(VLOOKUP($B22,'Race 2'!$A$5:$I$25,8,FALSE)),"DNC",VLOOKUP($B22,'Race 2'!$A$5:$I$25,8,FALSE))</f>
        <v>DNC</v>
      </c>
      <c r="H22" s="45">
        <f>IF(AND(G22&lt;50,G22&gt;0),400/(G22+3),IF(G22="DNF",400/(G$68+4),0))</f>
        <v>0</v>
      </c>
      <c r="I22" s="44" t="str">
        <f>IF(ISNA(VLOOKUP($B22,'Race 3'!$A$5:$I$25,8,FALSE)),"DNC",VLOOKUP($B22,'Race 3'!$A$5:$I$25,8,FALSE))</f>
        <v>DNC</v>
      </c>
      <c r="J22" s="45">
        <f>IF(AND(I22&lt;50,I22&gt;0),400/(I22+3),IF(I22="DNF",400/(I$68+4),0))</f>
        <v>0</v>
      </c>
      <c r="K22" s="44" t="str">
        <f>IF(ISNA(VLOOKUP($B22,'Race 4'!$A$5:$I$25,8,FALSE)),"DNC",VLOOKUP($B22,'Race 4'!$A$5:$I$25,8,FALSE))</f>
        <v>DNC</v>
      </c>
      <c r="L22" s="45">
        <f>IF(AND(K22&lt;50,K22&gt;0),400/(K22+3),IF(K22="DNF",400/(K$68+4),0))</f>
        <v>0</v>
      </c>
      <c r="M22" s="44" t="str">
        <f>IF(ISNA(VLOOKUP($B22,'Race 5'!$A$5:$I$27,8,FALSE)),"DNC",VLOOKUP($B22,'Race 5'!$A$5:$I$27,8,FALSE))</f>
        <v>DNC</v>
      </c>
      <c r="N22" s="45">
        <f>IF(AND(M22&lt;50,M22&gt;0),400/(M22+3),IF(M22="DNF",400/(M$68+4),0))</f>
        <v>0</v>
      </c>
      <c r="O22" s="46">
        <f>+N22+L22+J22+H22+F22</f>
        <v>0</v>
      </c>
      <c r="P22" s="47">
        <f>+O22-R22</f>
        <v>0</v>
      </c>
      <c r="Q22" s="48">
        <f>RANK(P22,$P$4:$P$69,0)</f>
        <v>20</v>
      </c>
      <c r="R22" s="50">
        <f>MIN(S22:W22)</f>
        <v>0</v>
      </c>
      <c r="S22" s="50">
        <f>+F22</f>
        <v>0</v>
      </c>
      <c r="T22" s="50">
        <f>+H22</f>
        <v>0</v>
      </c>
      <c r="U22" s="50">
        <f>+J22</f>
        <v>0</v>
      </c>
      <c r="V22" s="50">
        <f>+L22</f>
        <v>0</v>
      </c>
      <c r="W22" s="50">
        <f>+N22</f>
        <v>0</v>
      </c>
    </row>
    <row r="23" spans="1:23" ht="14">
      <c r="A23">
        <f>IF(SUM(E23:N23)=0,0,1)</f>
        <v>1</v>
      </c>
      <c r="B23" s="4">
        <v>256</v>
      </c>
      <c r="C23" s="43" t="str">
        <f>VLOOKUP($B23,[1]Sheet1!$A$3:$C$89,2)</f>
        <v>Front Runner</v>
      </c>
      <c r="D23" s="43" t="str">
        <f>VLOOKUP($B23,[1]Sheet1!$A$3:$C$89,3)</f>
        <v>D Le Page</v>
      </c>
      <c r="E23" s="44">
        <f>IF(ISNA(VLOOKUP($B23,'Race 1'!$A$5:$I$33,8,FALSE)),"DNC",VLOOKUP($B23,'Race 1'!$A$5:$I$33,8,FALSE))</f>
        <v>5</v>
      </c>
      <c r="F23" s="45">
        <f>IF(AND(E23&lt;50,E23&gt;0),400/(E23+3),IF(E23="DNF",400/(E$68+4),0))</f>
        <v>50</v>
      </c>
      <c r="G23" s="44">
        <f>IF(ISNA(VLOOKUP($B23,'Race 2'!$A$5:$I$25,8,FALSE)),"DNC",VLOOKUP($B23,'Race 2'!$A$5:$I$25,8,FALSE))</f>
        <v>14</v>
      </c>
      <c r="H23" s="45">
        <f>IF(AND(G23&lt;50,G23&gt;0),400/(G23+3),IF(G23="DNF",400/(G$68+4),0))</f>
        <v>23.529411764705884</v>
      </c>
      <c r="I23" s="44">
        <f>IF(ISNA(VLOOKUP($B23,'Race 3'!$A$5:$I$25,8,FALSE)),"DNC",VLOOKUP($B23,'Race 3'!$A$5:$I$25,8,FALSE))</f>
        <v>13</v>
      </c>
      <c r="J23" s="45">
        <f>IF(AND(I23&lt;50,I23&gt;0),400/(I23+3),IF(I23="DNF",400/(I$68+4),0))</f>
        <v>25</v>
      </c>
      <c r="K23" s="44">
        <f>IF(ISNA(VLOOKUP($B23,'Race 4'!$A$5:$I$25,8,FALSE)),"DNC",VLOOKUP($B23,'Race 4'!$A$5:$I$25,8,FALSE))</f>
        <v>3</v>
      </c>
      <c r="L23" s="45">
        <f>IF(AND(K23&lt;50,K23&gt;0),400/(K23+3),IF(K23="DNF",400/(K$68+4),0))</f>
        <v>66.666666666666671</v>
      </c>
      <c r="M23" s="44">
        <f>IF(ISNA(VLOOKUP($B23,'Race 5'!$A$5:$I$27,8,FALSE)),"DNC",VLOOKUP($B23,'Race 5'!$A$5:$I$27,8,FALSE))</f>
        <v>3</v>
      </c>
      <c r="N23" s="45">
        <f>IF(AND(M23&lt;50,M23&gt;0),400/(M23+3),IF(M23="DNF",400/(M$68+4),0))</f>
        <v>66.666666666666671</v>
      </c>
      <c r="O23" s="46">
        <f>+N23+L23+J23+H23+F23</f>
        <v>231.86274509803923</v>
      </c>
      <c r="P23" s="47">
        <f>+O23-R23</f>
        <v>208.33333333333334</v>
      </c>
      <c r="Q23" s="48">
        <f>RANK(P23,$P$4:$P$69,0)</f>
        <v>7</v>
      </c>
      <c r="R23" s="50">
        <f>MIN(S23:W23)</f>
        <v>23.529411764705884</v>
      </c>
      <c r="S23" s="50">
        <f>+F23</f>
        <v>50</v>
      </c>
      <c r="T23" s="50">
        <f>+H23</f>
        <v>23.529411764705884</v>
      </c>
      <c r="U23" s="50">
        <f>+J23</f>
        <v>25</v>
      </c>
      <c r="V23" s="50">
        <f>+L23</f>
        <v>66.666666666666671</v>
      </c>
      <c r="W23" s="50">
        <f>+N23</f>
        <v>66.666666666666671</v>
      </c>
    </row>
    <row r="24" spans="1:23" ht="14" hidden="1">
      <c r="A24">
        <f>IF(SUM(E24:N24)=0,0,1)</f>
        <v>0</v>
      </c>
      <c r="B24" s="4">
        <v>114</v>
      </c>
      <c r="C24" s="43" t="str">
        <f>VLOOKUP($B24,[1]Sheet1!$A$3:$C$89,2)</f>
        <v>Zeferio</v>
      </c>
      <c r="D24" s="43" t="str">
        <f>VLOOKUP($B24,[1]Sheet1!$A$3:$C$89,3)</f>
        <v>W Thomas</v>
      </c>
      <c r="E24" s="44" t="str">
        <f>IF(ISNA(VLOOKUP($B24,'Race 1'!$A$5:$I$33,8,FALSE)),"DNC",VLOOKUP($B24,'Race 1'!$A$5:$I$33,8,FALSE))</f>
        <v>DNC</v>
      </c>
      <c r="F24" s="45">
        <f>IF(AND(E24&lt;50,E24&gt;0),400/(E24+3),IF(E24="DNF",400/(E$68+4),0))</f>
        <v>0</v>
      </c>
      <c r="G24" s="44" t="str">
        <f>IF(ISNA(VLOOKUP($B24,'Race 2'!$A$5:$I$25,8,FALSE)),"DNC",VLOOKUP($B24,'Race 2'!$A$5:$I$25,8,FALSE))</f>
        <v>DNC</v>
      </c>
      <c r="H24" s="45">
        <f>IF(AND(G24&lt;50,G24&gt;0),400/(G24+3),IF(G24="DNF",400/(G$68+4),0))</f>
        <v>0</v>
      </c>
      <c r="I24" s="44" t="str">
        <f>IF(ISNA(VLOOKUP($B24,'Race 3'!$A$5:$I$25,8,FALSE)),"DNC",VLOOKUP($B24,'Race 3'!$A$5:$I$25,8,FALSE))</f>
        <v>DNC</v>
      </c>
      <c r="J24" s="45">
        <f>IF(AND(I24&lt;50,I24&gt;0),400/(I24+3),IF(I24="DNF",400/(I$68+4),0))</f>
        <v>0</v>
      </c>
      <c r="K24" s="44" t="str">
        <f>IF(ISNA(VLOOKUP($B24,'Race 4'!$A$5:$I$25,8,FALSE)),"DNC",VLOOKUP($B24,'Race 4'!$A$5:$I$25,8,FALSE))</f>
        <v>DNC</v>
      </c>
      <c r="L24" s="45">
        <f>IF(AND(K24&lt;50,K24&gt;0),400/(K24+3),IF(K24="DNF",400/(K$68+4),0))</f>
        <v>0</v>
      </c>
      <c r="M24" s="44" t="str">
        <f>IF(ISNA(VLOOKUP($B24,'Race 5'!$A$5:$I$27,8,FALSE)),"DNC",VLOOKUP($B24,'Race 5'!$A$5:$I$27,8,FALSE))</f>
        <v>DNC</v>
      </c>
      <c r="N24" s="45">
        <f>IF(AND(M24&lt;50,M24&gt;0),400/(M24+3),IF(M24="DNF",400/(M$68+4),0))</f>
        <v>0</v>
      </c>
      <c r="O24" s="46">
        <f>+N24+L24+J24+H24+F24</f>
        <v>0</v>
      </c>
      <c r="P24" s="47">
        <f>+O24-R24</f>
        <v>0</v>
      </c>
      <c r="Q24" s="48">
        <f>RANK(P24,$P$4:$P$69,0)</f>
        <v>20</v>
      </c>
      <c r="R24" s="50">
        <f>MIN(S24:W24)</f>
        <v>0</v>
      </c>
      <c r="S24" s="50">
        <f>+F24</f>
        <v>0</v>
      </c>
      <c r="T24" s="50">
        <f>+H24</f>
        <v>0</v>
      </c>
      <c r="U24" s="50">
        <f>+J24</f>
        <v>0</v>
      </c>
      <c r="V24" s="50">
        <f>+L24</f>
        <v>0</v>
      </c>
      <c r="W24" s="50">
        <f>+N24</f>
        <v>0</v>
      </c>
    </row>
    <row r="25" spans="1:23" ht="14" hidden="1">
      <c r="A25">
        <f>IF(SUM(E25:N25)=0,0,1)</f>
        <v>0</v>
      </c>
      <c r="B25" s="4">
        <v>129</v>
      </c>
      <c r="C25" s="43" t="str">
        <f>VLOOKUP($B25,[1]Sheet1!$A$3:$C$89,2)</f>
        <v>Accolade</v>
      </c>
      <c r="D25" s="43" t="str">
        <f>VLOOKUP($B25,[1]Sheet1!$A$3:$C$89,3)</f>
        <v>G Mantell</v>
      </c>
      <c r="E25" s="44" t="str">
        <f>IF(ISNA(VLOOKUP($B25,'Race 1'!$A$5:$I$33,8,FALSE)),"DNC",VLOOKUP($B25,'Race 1'!$A$5:$I$33,8,FALSE))</f>
        <v>DNC</v>
      </c>
      <c r="F25" s="45">
        <f>IF(AND(E25&lt;50,E25&gt;0),400/(E25+3),IF(E25="DNF",400/(E$68+4),0))</f>
        <v>0</v>
      </c>
      <c r="G25" s="44" t="str">
        <f>IF(ISNA(VLOOKUP($B25,'Race 2'!$A$5:$I$25,8,FALSE)),"DNC",VLOOKUP($B25,'Race 2'!$A$5:$I$25,8,FALSE))</f>
        <v>DNC</v>
      </c>
      <c r="H25" s="45">
        <f>IF(AND(G25&lt;50,G25&gt;0),400/(G25+3),IF(G25="DNF",400/(G$68+4),0))</f>
        <v>0</v>
      </c>
      <c r="I25" s="44" t="str">
        <f>IF(ISNA(VLOOKUP($B25,'Race 3'!$A$5:$I$25,8,FALSE)),"DNC",VLOOKUP($B25,'Race 3'!$A$5:$I$25,8,FALSE))</f>
        <v>DNC</v>
      </c>
      <c r="J25" s="45">
        <f>IF(AND(I25&lt;50,I25&gt;0),400/(I25+3),IF(I25="DNF",400/(I$68+4),0))</f>
        <v>0</v>
      </c>
      <c r="K25" s="44" t="str">
        <f>IF(ISNA(VLOOKUP($B25,'Race 4'!$A$5:$I$25,8,FALSE)),"DNC",VLOOKUP($B25,'Race 4'!$A$5:$I$25,8,FALSE))</f>
        <v>DNC</v>
      </c>
      <c r="L25" s="45">
        <f>IF(AND(K25&lt;50,K25&gt;0),400/(K25+3),IF(K25="DNF",400/(K$68+4),0))</f>
        <v>0</v>
      </c>
      <c r="M25" s="44" t="str">
        <f>IF(ISNA(VLOOKUP($B25,'Race 5'!$A$5:$I$27,8,FALSE)),"DNC",VLOOKUP($B25,'Race 5'!$A$5:$I$27,8,FALSE))</f>
        <v>DNC</v>
      </c>
      <c r="N25" s="45">
        <f>IF(AND(M25&lt;50,M25&gt;0),400/(M25+3),IF(M25="DNF",400/(M$68+4),0))</f>
        <v>0</v>
      </c>
      <c r="O25" s="46">
        <f>+N25+L25+J25+H25+F25</f>
        <v>0</v>
      </c>
      <c r="P25" s="47">
        <f>+O25-R25</f>
        <v>0</v>
      </c>
      <c r="Q25" s="48">
        <f>RANK(P25,$P$4:$P$69,0)</f>
        <v>20</v>
      </c>
      <c r="R25" s="50">
        <f>MIN(S25:W25)</f>
        <v>0</v>
      </c>
      <c r="S25" s="50">
        <f>+F25</f>
        <v>0</v>
      </c>
      <c r="T25" s="50">
        <f>+H25</f>
        <v>0</v>
      </c>
      <c r="U25" s="50">
        <f>+J25</f>
        <v>0</v>
      </c>
      <c r="V25" s="50">
        <f>+L25</f>
        <v>0</v>
      </c>
      <c r="W25" s="50">
        <f>+N25</f>
        <v>0</v>
      </c>
    </row>
    <row r="26" spans="1:23" ht="12.75" hidden="1" customHeight="1">
      <c r="A26">
        <f>IF(SUM(E26:N26)=0,0,1)</f>
        <v>0</v>
      </c>
      <c r="B26" s="74">
        <v>141</v>
      </c>
      <c r="C26" s="43" t="str">
        <f>VLOOKUP($B26,[1]Sheet1!$A$3:$C$89,2)</f>
        <v>Ripple</v>
      </c>
      <c r="D26" s="43" t="str">
        <f>VLOOKUP($B26,[1]Sheet1!$A$3:$C$89,3)</f>
        <v>D McKellar</v>
      </c>
      <c r="E26" s="44" t="str">
        <f>IF(ISNA(VLOOKUP($B26,'Race 1'!$A$5:$I$33,8,FALSE)),"DNC",VLOOKUP($B26,'Race 1'!$A$5:$I$33,8,FALSE))</f>
        <v>DNC</v>
      </c>
      <c r="F26" s="45">
        <f>IF(AND(E26&lt;50,E26&gt;0),400/(E26+3),IF(E26="DNF",400/(E$68+4),0))</f>
        <v>0</v>
      </c>
      <c r="G26" s="44" t="str">
        <f>IF(ISNA(VLOOKUP($B26,'Race 2'!$A$5:$I$25,8,FALSE)),"DNC",VLOOKUP($B26,'Race 2'!$A$5:$I$25,8,FALSE))</f>
        <v>DNC</v>
      </c>
      <c r="H26" s="45">
        <f>IF(AND(G26&lt;50,G26&gt;0),400/(G26+3),IF(G26="DNF",400/(G$68+4),0))</f>
        <v>0</v>
      </c>
      <c r="I26" s="44" t="str">
        <f>IF(ISNA(VLOOKUP($B26,'Race 3'!$A$5:$I$25,8,FALSE)),"DNC",VLOOKUP($B26,'Race 3'!$A$5:$I$25,8,FALSE))</f>
        <v>DNC</v>
      </c>
      <c r="J26" s="45">
        <f>IF(AND(I26&lt;50,I26&gt;0),400/(I26+3),IF(I26="DNF",400/(I$68+4),0))</f>
        <v>0</v>
      </c>
      <c r="K26" s="44" t="str">
        <f>IF(ISNA(VLOOKUP($B26,'Race 4'!$A$5:$I$25,8,FALSE)),"DNC",VLOOKUP($B26,'Race 4'!$A$5:$I$25,8,FALSE))</f>
        <v>DNC</v>
      </c>
      <c r="L26" s="45">
        <f>IF(AND(K26&lt;50,K26&gt;0),400/(K26+3),IF(K26="DNF",400/(K$68+4),0))</f>
        <v>0</v>
      </c>
      <c r="M26" s="44" t="str">
        <f>IF(ISNA(VLOOKUP($B26,'Race 5'!$A$5:$I$27,8,FALSE)),"DNC",VLOOKUP($B26,'Race 5'!$A$5:$I$27,8,FALSE))</f>
        <v>DNC</v>
      </c>
      <c r="N26" s="45">
        <f>IF(AND(M26&lt;50,M26&gt;0),400/(M26+3),IF(M26="DNF",400/(M$68+4),0))</f>
        <v>0</v>
      </c>
      <c r="O26" s="46">
        <f>+N26+L26+J26+H26+F26</f>
        <v>0</v>
      </c>
      <c r="P26" s="47">
        <f>+O26-R26</f>
        <v>0</v>
      </c>
      <c r="Q26" s="48">
        <f>RANK(P26,$P$4:$P$69,0)</f>
        <v>20</v>
      </c>
      <c r="R26" s="50">
        <f>MIN(S26:W26)</f>
        <v>0</v>
      </c>
      <c r="S26" s="50">
        <f>+F26</f>
        <v>0</v>
      </c>
      <c r="T26" s="50">
        <f>+H26</f>
        <v>0</v>
      </c>
      <c r="U26" s="50">
        <f>+J26</f>
        <v>0</v>
      </c>
      <c r="V26" s="50">
        <f>+L26</f>
        <v>0</v>
      </c>
      <c r="W26" s="50">
        <f>+N26</f>
        <v>0</v>
      </c>
    </row>
    <row r="27" spans="1:23" ht="12.75" hidden="1" customHeight="1">
      <c r="A27">
        <f>IF(SUM(E27:N27)=0,0,1)</f>
        <v>0</v>
      </c>
      <c r="B27" s="4">
        <v>145</v>
      </c>
      <c r="C27" s="43" t="str">
        <f>VLOOKUP($B27,[1]Sheet1!$A$3:$C$89,2)</f>
        <v xml:space="preserve">Zephlin </v>
      </c>
      <c r="D27" s="43" t="str">
        <f>VLOOKUP($B27,[1]Sheet1!$A$3:$C$89,3)</f>
        <v>D Pender</v>
      </c>
      <c r="E27" s="44" t="str">
        <f>IF(ISNA(VLOOKUP($B27,'Race 1'!$A$5:$I$33,8,FALSE)),"DNC",VLOOKUP($B27,'Race 1'!$A$5:$I$33,8,FALSE))</f>
        <v>DNC</v>
      </c>
      <c r="F27" s="45">
        <f>IF(AND(E27&lt;50,E27&gt;0),400/(E27+3),IF(E27="DNF",400/(E$68+4),0))</f>
        <v>0</v>
      </c>
      <c r="G27" s="44" t="str">
        <f>IF(ISNA(VLOOKUP($B27,'Race 2'!$A$5:$I$25,8,FALSE)),"DNC",VLOOKUP($B27,'Race 2'!$A$5:$I$25,8,FALSE))</f>
        <v>DNC</v>
      </c>
      <c r="H27" s="45">
        <f>IF(AND(G27&lt;50,G27&gt;0),400/(G27+3),IF(G27="DNF",400/(G$68+4),0))</f>
        <v>0</v>
      </c>
      <c r="I27" s="44" t="str">
        <f>IF(ISNA(VLOOKUP($B27,'Race 3'!$A$5:$I$25,8,FALSE)),"DNC",VLOOKUP($B27,'Race 3'!$A$5:$I$25,8,FALSE))</f>
        <v>DNC</v>
      </c>
      <c r="J27" s="45">
        <f>IF(AND(I27&lt;50,I27&gt;0),400/(I27+3),IF(I27="DNF",400/(I$68+4),0))</f>
        <v>0</v>
      </c>
      <c r="K27" s="44" t="str">
        <f>IF(ISNA(VLOOKUP($B27,'Race 4'!$A$5:$I$25,8,FALSE)),"DNC",VLOOKUP($B27,'Race 4'!$A$5:$I$25,8,FALSE))</f>
        <v>DNC</v>
      </c>
      <c r="L27" s="45">
        <f>IF(AND(K27&lt;50,K27&gt;0),400/(K27+3),IF(K27="DNF",400/(K$68+4),0))</f>
        <v>0</v>
      </c>
      <c r="M27" s="44" t="str">
        <f>IF(ISNA(VLOOKUP($B27,'Race 5'!$A$5:$I$27,8,FALSE)),"DNC",VLOOKUP($B27,'Race 5'!$A$5:$I$27,8,FALSE))</f>
        <v>DNC</v>
      </c>
      <c r="N27" s="45">
        <f>IF(AND(M27&lt;50,M27&gt;0),400/(M27+3),IF(M27="DNF",400/(M$68+4),0))</f>
        <v>0</v>
      </c>
      <c r="O27" s="46">
        <f>+N27+L27+J27+H27+F27</f>
        <v>0</v>
      </c>
      <c r="P27" s="47">
        <f>+O27-R27</f>
        <v>0</v>
      </c>
      <c r="Q27" s="48">
        <f>RANK(P27,$P$4:$P$69,0)</f>
        <v>20</v>
      </c>
      <c r="R27" s="50">
        <f>MIN(S27:W27)</f>
        <v>0</v>
      </c>
      <c r="S27" s="50">
        <f>+F27</f>
        <v>0</v>
      </c>
      <c r="T27" s="50">
        <f>+H27</f>
        <v>0</v>
      </c>
      <c r="U27" s="50">
        <f>+J27</f>
        <v>0</v>
      </c>
      <c r="V27" s="50">
        <f>+L27</f>
        <v>0</v>
      </c>
      <c r="W27" s="50">
        <f>+N27</f>
        <v>0</v>
      </c>
    </row>
    <row r="28" spans="1:23" ht="12.75" customHeight="1">
      <c r="A28">
        <f>IF(SUM(E28:N28)=0,0,1)</f>
        <v>1</v>
      </c>
      <c r="B28" s="4">
        <v>525</v>
      </c>
      <c r="C28" s="43">
        <f>VLOOKUP($B28,[1]Sheet1!$A$3:$C$89,2)</f>
        <v>0</v>
      </c>
      <c r="D28" s="43" t="str">
        <f>VLOOKUP($B28,[1]Sheet1!$A$3:$C$89,3)</f>
        <v>C Hargraves</v>
      </c>
      <c r="E28" s="44">
        <f>IF(ISNA(VLOOKUP($B28,'Race 1'!$A$5:$I$33,8,FALSE)),"DNC",VLOOKUP($B28,'Race 1'!$A$5:$I$33,8,FALSE))</f>
        <v>2</v>
      </c>
      <c r="F28" s="45">
        <f>IF(AND(E28&lt;50,E28&gt;0),400/(E28+3),IF(E28="DNF",400/(E$68+4),0))</f>
        <v>80</v>
      </c>
      <c r="G28" s="44">
        <f>IF(ISNA(VLOOKUP($B28,'Race 2'!$A$5:$I$25,8,FALSE)),"DNC",VLOOKUP($B28,'Race 2'!$A$5:$I$25,8,FALSE))</f>
        <v>17</v>
      </c>
      <c r="H28" s="45">
        <f>IF(AND(G28&lt;50,G28&gt;0),400/(G28+3),IF(G28="DNF",400/(G$68+4),0))</f>
        <v>20</v>
      </c>
      <c r="I28" s="44">
        <f>IF(ISNA(VLOOKUP($B28,'Race 3'!$A$5:$I$25,8,FALSE)),"DNC",VLOOKUP($B28,'Race 3'!$A$5:$I$25,8,FALSE))</f>
        <v>9</v>
      </c>
      <c r="J28" s="45">
        <f>IF(AND(I28&lt;50,I28&gt;0),400/(I28+3),IF(I28="DNF",400/(I$68+4),0))</f>
        <v>33.333333333333336</v>
      </c>
      <c r="K28" s="44">
        <f>IF(ISNA(VLOOKUP($B28,'Race 4'!$A$5:$I$25,8,FALSE)),"DNC",VLOOKUP($B28,'Race 4'!$A$5:$I$25,8,FALSE))</f>
        <v>6</v>
      </c>
      <c r="L28" s="45">
        <f>IF(AND(K28&lt;50,K28&gt;0),400/(K28+3),IF(K28="DNF",400/(K$68+4),0))</f>
        <v>44.444444444444443</v>
      </c>
      <c r="M28" s="44">
        <f>IF(ISNA(VLOOKUP($B28,'Race 5'!$A$5:$I$27,8,FALSE)),"DNC",VLOOKUP($B28,'Race 5'!$A$5:$I$27,8,FALSE))</f>
        <v>11</v>
      </c>
      <c r="N28" s="45">
        <f>IF(AND(M28&lt;50,M28&gt;0),400/(M28+3),IF(M28="DNF",400/(M$68+4),0))</f>
        <v>28.571428571428573</v>
      </c>
      <c r="O28" s="46">
        <f>+N28+L28+J28+H28+F28</f>
        <v>206.34920634920636</v>
      </c>
      <c r="P28" s="47">
        <f>+O28-R28</f>
        <v>186.34920634920636</v>
      </c>
      <c r="Q28" s="48">
        <f>RANK(P28,$P$4:$P$69,0)</f>
        <v>8</v>
      </c>
      <c r="R28" s="50">
        <f>MIN(S28:W28)</f>
        <v>20</v>
      </c>
      <c r="S28" s="50">
        <f>+F28</f>
        <v>80</v>
      </c>
      <c r="T28" s="50">
        <f>+H28</f>
        <v>20</v>
      </c>
      <c r="U28" s="50">
        <f>+J28</f>
        <v>33.333333333333336</v>
      </c>
      <c r="V28" s="50">
        <f>+L28</f>
        <v>44.444444444444443</v>
      </c>
      <c r="W28" s="50">
        <f>+N28</f>
        <v>28.571428571428573</v>
      </c>
    </row>
    <row r="29" spans="1:23" ht="12.75" hidden="1" customHeight="1">
      <c r="A29">
        <f>IF(SUM(E29:N29)=0,0,1)</f>
        <v>0</v>
      </c>
      <c r="B29" s="4">
        <v>151</v>
      </c>
      <c r="C29" s="43" t="str">
        <f>VLOOKUP($B29,[1]Sheet1!$A$3:$C$89,2)</f>
        <v>Westerly</v>
      </c>
      <c r="D29" s="43" t="str">
        <f>VLOOKUP($B29,[1]Sheet1!$A$3:$C$89,3)</f>
        <v>H Thomas</v>
      </c>
      <c r="E29" s="44" t="str">
        <f>IF(ISNA(VLOOKUP($B29,'Race 1'!$A$5:$I$33,8,FALSE)),"DNC",VLOOKUP($B29,'Race 1'!$A$5:$I$33,8,FALSE))</f>
        <v>DNC</v>
      </c>
      <c r="F29" s="45">
        <f>IF(AND(E29&lt;50,E29&gt;0),400/(E29+3),IF(E29="DNF",400/(E$68+4),0))</f>
        <v>0</v>
      </c>
      <c r="G29" s="44" t="str">
        <f>IF(ISNA(VLOOKUP($B29,'Race 2'!$A$5:$I$25,8,FALSE)),"DNC",VLOOKUP($B29,'Race 2'!$A$5:$I$25,8,FALSE))</f>
        <v>DNC</v>
      </c>
      <c r="H29" s="45">
        <f>IF(AND(G29&lt;50,G29&gt;0),400/(G29+3),IF(G29="DNF",400/(G$68+4),0))</f>
        <v>0</v>
      </c>
      <c r="I29" s="44" t="str">
        <f>IF(ISNA(VLOOKUP($B29,'Race 3'!$A$5:$I$25,8,FALSE)),"DNC",VLOOKUP($B29,'Race 3'!$A$5:$I$25,8,FALSE))</f>
        <v>DNC</v>
      </c>
      <c r="J29" s="45">
        <f>IF(AND(I29&lt;50,I29&gt;0),400/(I29+3),IF(I29="DNF",400/(I$68+4),0))</f>
        <v>0</v>
      </c>
      <c r="K29" s="44" t="str">
        <f>IF(ISNA(VLOOKUP($B29,'Race 4'!$A$5:$I$25,8,FALSE)),"DNC",VLOOKUP($B29,'Race 4'!$A$5:$I$25,8,FALSE))</f>
        <v>DNC</v>
      </c>
      <c r="L29" s="45">
        <f>IF(AND(K29&lt;50,K29&gt;0),400/(K29+3),IF(K29="DNF",400/(K$68+4),0))</f>
        <v>0</v>
      </c>
      <c r="M29" s="44" t="str">
        <f>IF(ISNA(VLOOKUP($B29,'Race 5'!$A$5:$I$27,8,FALSE)),"DNC",VLOOKUP($B29,'Race 5'!$A$5:$I$27,8,FALSE))</f>
        <v>DNC</v>
      </c>
      <c r="N29" s="45">
        <f>IF(AND(M29&lt;50,M29&gt;0),400/(M29+3),IF(M29="DNF",400/(M$68+4),0))</f>
        <v>0</v>
      </c>
      <c r="O29" s="46">
        <f>+N29+L29+J29+H29+F29</f>
        <v>0</v>
      </c>
      <c r="P29" s="47">
        <f>+O29-R29</f>
        <v>0</v>
      </c>
      <c r="Q29" s="48">
        <f>RANK(P29,$P$4:$P$69,0)</f>
        <v>20</v>
      </c>
      <c r="R29" s="50">
        <f>MIN(S29:W29)</f>
        <v>0</v>
      </c>
      <c r="S29" s="50">
        <f>+F29</f>
        <v>0</v>
      </c>
      <c r="T29" s="50">
        <f>+H29</f>
        <v>0</v>
      </c>
      <c r="U29" s="50">
        <f>+J29</f>
        <v>0</v>
      </c>
      <c r="V29" s="50">
        <f>+L29</f>
        <v>0</v>
      </c>
      <c r="W29" s="50">
        <f>+N29</f>
        <v>0</v>
      </c>
    </row>
    <row r="30" spans="1:23" ht="12.75" customHeight="1">
      <c r="A30">
        <f>IF(SUM(E30:N30)=0,0,1)</f>
        <v>1</v>
      </c>
      <c r="B30" s="4">
        <v>75</v>
      </c>
      <c r="C30" s="43" t="str">
        <f>VLOOKUP($B30,[1]Sheet1!$A$3:$C$89,2)</f>
        <v>Cracklin Rosie</v>
      </c>
      <c r="D30" s="43" t="str">
        <f>VLOOKUP($B30,[1]Sheet1!$A$3:$C$89,3)</f>
        <v>C Bridges</v>
      </c>
      <c r="E30" s="44">
        <f>IF(ISNA(VLOOKUP($B30,'Race 1'!$A$5:$I$33,8,FALSE)),"DNC",VLOOKUP($B30,'Race 1'!$A$5:$I$33,8,FALSE))</f>
        <v>8</v>
      </c>
      <c r="F30" s="45">
        <f>IF(AND(E30&lt;50,E30&gt;0),400/(E30+3),IF(E30="DNF",400/(E$68+4),0))</f>
        <v>36.363636363636367</v>
      </c>
      <c r="G30" s="44">
        <f>IF(ISNA(VLOOKUP($B30,'Race 2'!$A$5:$I$25,8,FALSE)),"DNC",VLOOKUP($B30,'Race 2'!$A$5:$I$25,8,FALSE))</f>
        <v>8</v>
      </c>
      <c r="H30" s="45">
        <f>IF(AND(G30&lt;50,G30&gt;0),400/(G30+3),IF(G30="DNF",400/(G$68+4),0))</f>
        <v>36.363636363636367</v>
      </c>
      <c r="I30" s="44" t="str">
        <f>IF(ISNA(VLOOKUP($B30,'Race 3'!$A$5:$I$25,8,FALSE)),"DNC",VLOOKUP($B30,'Race 3'!$A$5:$I$25,8,FALSE))</f>
        <v>dnf</v>
      </c>
      <c r="J30" s="45">
        <f>IF(AND(I30&lt;50,I30&gt;0),400/(I30+3),IF(I30="DNF",400/(I$68+4),0))</f>
        <v>17.391304347826086</v>
      </c>
      <c r="K30" s="44">
        <f>IF(ISNA(VLOOKUP($B30,'Race 4'!$A$5:$I$25,8,FALSE)),"DNC",VLOOKUP($B30,'Race 4'!$A$5:$I$25,8,FALSE))</f>
        <v>16</v>
      </c>
      <c r="L30" s="45">
        <f>IF(AND(K30&lt;50,K30&gt;0),400/(K30+3),IF(K30="DNF",400/(K$68+4),0))</f>
        <v>21.05263157894737</v>
      </c>
      <c r="M30" s="44">
        <f>IF(ISNA(VLOOKUP($B30,'Race 5'!$A$5:$I$27,8,FALSE)),"DNC",VLOOKUP($B30,'Race 5'!$A$5:$I$27,8,FALSE))</f>
        <v>2</v>
      </c>
      <c r="N30" s="45">
        <f>IF(AND(M30&lt;50,M30&gt;0),400/(M30+3),IF(M30="DNF",400/(M$68+4),0))</f>
        <v>80</v>
      </c>
      <c r="O30" s="46">
        <f>+N30+L30+J30+H30+F30</f>
        <v>191.17120865404621</v>
      </c>
      <c r="P30" s="47">
        <f>+O30-R30</f>
        <v>173.77990430622012</v>
      </c>
      <c r="Q30" s="48">
        <f>RANK(P30,$P$4:$P$69,0)</f>
        <v>9</v>
      </c>
      <c r="R30" s="50">
        <f>MIN(S30:W30)</f>
        <v>17.391304347826086</v>
      </c>
      <c r="S30" s="50">
        <f>+F30</f>
        <v>36.363636363636367</v>
      </c>
      <c r="T30" s="50">
        <f>+H30</f>
        <v>36.363636363636367</v>
      </c>
      <c r="U30" s="50">
        <f>+J30</f>
        <v>17.391304347826086</v>
      </c>
      <c r="V30" s="50">
        <f>+L30</f>
        <v>21.05263157894737</v>
      </c>
      <c r="W30" s="50">
        <f>+N30</f>
        <v>80</v>
      </c>
    </row>
    <row r="31" spans="1:23" ht="12.75" hidden="1" customHeight="1">
      <c r="A31">
        <f>IF(SUM(E31:N31)=0,0,1)</f>
        <v>0</v>
      </c>
      <c r="B31" s="4">
        <v>170</v>
      </c>
      <c r="C31" s="43" t="str">
        <f>VLOOKUP($B31,[1]Sheet1!$A$3:$C$89,2)</f>
        <v>Coriana II</v>
      </c>
      <c r="D31" s="43" t="str">
        <f>VLOOKUP($B31,[1]Sheet1!$A$3:$C$89,3)</f>
        <v>R Proko</v>
      </c>
      <c r="E31" s="44" t="str">
        <f>IF(ISNA(VLOOKUP($B31,'Race 1'!$A$5:$I$33,8,FALSE)),"DNC",VLOOKUP($B31,'Race 1'!$A$5:$I$33,8,FALSE))</f>
        <v>DNC</v>
      </c>
      <c r="F31" s="45">
        <f>IF(AND(E31&lt;50,E31&gt;0),400/(E31+3),IF(E31="DNF",400/(E$68+4),0))</f>
        <v>0</v>
      </c>
      <c r="G31" s="44" t="str">
        <f>IF(ISNA(VLOOKUP($B31,'Race 2'!$A$5:$I$25,8,FALSE)),"DNC",VLOOKUP($B31,'Race 2'!$A$5:$I$25,8,FALSE))</f>
        <v>DNC</v>
      </c>
      <c r="H31" s="45">
        <f>IF(AND(G31&lt;50,G31&gt;0),400/(G31+3),IF(G31="DNF",400/(G$68+4),0))</f>
        <v>0</v>
      </c>
      <c r="I31" s="44" t="str">
        <f>IF(ISNA(VLOOKUP($B31,'Race 3'!$A$5:$I$25,8,FALSE)),"DNC",VLOOKUP($B31,'Race 3'!$A$5:$I$25,8,FALSE))</f>
        <v>DNC</v>
      </c>
      <c r="J31" s="45">
        <f>IF(AND(I31&lt;50,I31&gt;0),400/(I31+3),IF(I31="DNF",400/(I$68+4),0))</f>
        <v>0</v>
      </c>
      <c r="K31" s="44" t="str">
        <f>IF(ISNA(VLOOKUP($B31,'Race 4'!$A$5:$I$25,8,FALSE)),"DNC",VLOOKUP($B31,'Race 4'!$A$5:$I$25,8,FALSE))</f>
        <v>DNC</v>
      </c>
      <c r="L31" s="45">
        <f>IF(AND(K31&lt;50,K31&gt;0),400/(K31+3),IF(K31="DNF",400/(K$68+4),0))</f>
        <v>0</v>
      </c>
      <c r="M31" s="44" t="str">
        <f>IF(ISNA(VLOOKUP($B31,'Race 5'!$A$5:$I$27,8,FALSE)),"DNC",VLOOKUP($B31,'Race 5'!$A$5:$I$27,8,FALSE))</f>
        <v>DNC</v>
      </c>
      <c r="N31" s="45">
        <f>IF(AND(M31&lt;50,M31&gt;0),400/(M31+3),IF(M31="DNF",400/(M$68+4),0))</f>
        <v>0</v>
      </c>
      <c r="O31" s="46">
        <f>+N31+L31+J31+H31+F31</f>
        <v>0</v>
      </c>
      <c r="P31" s="47">
        <f>+O31-R31</f>
        <v>0</v>
      </c>
      <c r="Q31" s="48">
        <f>RANK(P31,$P$4:$P$69,0)</f>
        <v>20</v>
      </c>
      <c r="R31" s="50">
        <f>MIN(S31:W31)</f>
        <v>0</v>
      </c>
      <c r="S31" s="50">
        <f>+F31</f>
        <v>0</v>
      </c>
      <c r="T31" s="50">
        <f>+H31</f>
        <v>0</v>
      </c>
      <c r="U31" s="50">
        <f>+J31</f>
        <v>0</v>
      </c>
      <c r="V31" s="50">
        <f>+L31</f>
        <v>0</v>
      </c>
      <c r="W31" s="50">
        <f>+N31</f>
        <v>0</v>
      </c>
    </row>
    <row r="32" spans="1:23" ht="12.75" hidden="1" customHeight="1">
      <c r="A32">
        <f>IF(SUM(E32:N32)=0,0,1)</f>
        <v>0</v>
      </c>
      <c r="B32" s="4">
        <v>177</v>
      </c>
      <c r="C32" s="43" t="str">
        <f>VLOOKUP($B32,[1]Sheet1!$A$3:$C$89,2)</f>
        <v>Mirage</v>
      </c>
      <c r="D32" s="43" t="str">
        <f>VLOOKUP($B32,[1]Sheet1!$A$3:$C$89,3)</f>
        <v>B Jesson</v>
      </c>
      <c r="E32" s="44" t="str">
        <f>IF(ISNA(VLOOKUP($B32,'Race 1'!$A$5:$I$33,8,FALSE)),"DNC",VLOOKUP($B32,'Race 1'!$A$5:$I$33,8,FALSE))</f>
        <v>DNC</v>
      </c>
      <c r="F32" s="45">
        <f>IF(AND(E32&lt;50,E32&gt;0),400/(E32+3),IF(E32="DNF",400/(E$68+4),0))</f>
        <v>0</v>
      </c>
      <c r="G32" s="44" t="str">
        <f>IF(ISNA(VLOOKUP($B32,'Race 2'!$A$5:$I$25,8,FALSE)),"DNC",VLOOKUP($B32,'Race 2'!$A$5:$I$25,8,FALSE))</f>
        <v>DNC</v>
      </c>
      <c r="H32" s="45">
        <f>IF(AND(G32&lt;50,G32&gt;0),400/(G32+3),IF(G32="DNF",400/(G$68+4),0))</f>
        <v>0</v>
      </c>
      <c r="I32" s="44" t="str">
        <f>IF(ISNA(VLOOKUP($B32,'Race 3'!$A$5:$I$25,8,FALSE)),"DNC",VLOOKUP($B32,'Race 3'!$A$5:$I$25,8,FALSE))</f>
        <v>DNC</v>
      </c>
      <c r="J32" s="45">
        <f>IF(AND(I32&lt;50,I32&gt;0),400/(I32+3),IF(I32="DNF",400/(I$68+4),0))</f>
        <v>0</v>
      </c>
      <c r="K32" s="44" t="str">
        <f>IF(ISNA(VLOOKUP($B32,'Race 4'!$A$5:$I$25,8,FALSE)),"DNC",VLOOKUP($B32,'Race 4'!$A$5:$I$25,8,FALSE))</f>
        <v>DNC</v>
      </c>
      <c r="L32" s="45">
        <f>IF(AND(K32&lt;50,K32&gt;0),400/(K32+3),IF(K32="DNF",400/(K$68+4),0))</f>
        <v>0</v>
      </c>
      <c r="M32" s="44" t="str">
        <f>IF(ISNA(VLOOKUP($B32,'Race 5'!$A$5:$I$27,8,FALSE)),"DNC",VLOOKUP($B32,'Race 5'!$A$5:$I$27,8,FALSE))</f>
        <v>DNC</v>
      </c>
      <c r="N32" s="45">
        <f>IF(AND(M32&lt;50,M32&gt;0),400/(M32+3),IF(M32="DNF",400/(M$68+4),0))</f>
        <v>0</v>
      </c>
      <c r="O32" s="46">
        <f>+N32+L32+J32+H32+F32</f>
        <v>0</v>
      </c>
      <c r="P32" s="47">
        <f>+O32-R32</f>
        <v>0</v>
      </c>
      <c r="Q32" s="48">
        <f>RANK(P32,$P$4:$P$69,0)</f>
        <v>20</v>
      </c>
      <c r="R32" s="50">
        <f>MIN(S32:W32)</f>
        <v>0</v>
      </c>
      <c r="S32" s="50">
        <f>+F32</f>
        <v>0</v>
      </c>
      <c r="T32" s="50">
        <f>+H32</f>
        <v>0</v>
      </c>
      <c r="U32" s="50">
        <f>+J32</f>
        <v>0</v>
      </c>
      <c r="V32" s="50">
        <f>+L32</f>
        <v>0</v>
      </c>
      <c r="W32" s="50">
        <f>+N32</f>
        <v>0</v>
      </c>
    </row>
    <row r="33" spans="1:23" ht="12.75" hidden="1" customHeight="1">
      <c r="A33">
        <f>IF(SUM(E33:N33)=0,0,1)</f>
        <v>0</v>
      </c>
      <c r="B33" s="4">
        <v>178</v>
      </c>
      <c r="C33" s="43" t="str">
        <f>VLOOKUP($B33,[1]Sheet1!$A$3:$C$89,2)</f>
        <v>Sirocco</v>
      </c>
      <c r="D33" s="43" t="str">
        <f>VLOOKUP($B33,[1]Sheet1!$A$3:$C$89,3)</f>
        <v>B Elliot</v>
      </c>
      <c r="E33" s="44" t="str">
        <f>IF(ISNA(VLOOKUP($B33,'Race 1'!$A$5:$I$33,8,FALSE)),"DNC",VLOOKUP($B33,'Race 1'!$A$5:$I$33,8,FALSE))</f>
        <v>DNC</v>
      </c>
      <c r="F33" s="45">
        <f>IF(AND(E33&lt;50,E33&gt;0),400/(E33+3),IF(E33="DNF",400/(E$68+4),0))</f>
        <v>0</v>
      </c>
      <c r="G33" s="44" t="str">
        <f>IF(ISNA(VLOOKUP($B33,'Race 2'!$A$5:$I$25,8,FALSE)),"DNC",VLOOKUP($B33,'Race 2'!$A$5:$I$25,8,FALSE))</f>
        <v>DNC</v>
      </c>
      <c r="H33" s="45">
        <f>IF(AND(G33&lt;50,G33&gt;0),400/(G33+3),IF(G33="DNF",400/(G$68+4),0))</f>
        <v>0</v>
      </c>
      <c r="I33" s="44" t="str">
        <f>IF(ISNA(VLOOKUP($B33,'Race 3'!$A$5:$I$25,8,FALSE)),"DNC",VLOOKUP($B33,'Race 3'!$A$5:$I$25,8,FALSE))</f>
        <v>DNC</v>
      </c>
      <c r="J33" s="45">
        <f>IF(AND(I33&lt;50,I33&gt;0),400/(I33+3),IF(I33="DNF",400/(I$68+4),0))</f>
        <v>0</v>
      </c>
      <c r="K33" s="44" t="str">
        <f>IF(ISNA(VLOOKUP($B33,'Race 4'!$A$5:$I$25,8,FALSE)),"DNC",VLOOKUP($B33,'Race 4'!$A$5:$I$25,8,FALSE))</f>
        <v>DNC</v>
      </c>
      <c r="L33" s="45">
        <f>IF(AND(K33&lt;50,K33&gt;0),400/(K33+3),IF(K33="DNF",400/(K$68+4),0))</f>
        <v>0</v>
      </c>
      <c r="M33" s="44" t="str">
        <f>IF(ISNA(VLOOKUP($B33,'Race 5'!$A$5:$I$27,8,FALSE)),"DNC",VLOOKUP($B33,'Race 5'!$A$5:$I$27,8,FALSE))</f>
        <v>DNC</v>
      </c>
      <c r="N33" s="45">
        <f>IF(AND(M33&lt;50,M33&gt;0),400/(M33+3),IF(M33="DNF",400/(M$68+4),0))</f>
        <v>0</v>
      </c>
      <c r="O33" s="46">
        <f>+N33+L33+J33+H33+F33</f>
        <v>0</v>
      </c>
      <c r="P33" s="47">
        <f>+O33-R33</f>
        <v>0</v>
      </c>
      <c r="Q33" s="48">
        <f>RANK(P33,$P$4:$P$69,0)</f>
        <v>20</v>
      </c>
      <c r="R33" s="50">
        <f>MIN(S33:W33)</f>
        <v>0</v>
      </c>
      <c r="S33" s="50">
        <f>+F33</f>
        <v>0</v>
      </c>
      <c r="T33" s="50">
        <f>+H33</f>
        <v>0</v>
      </c>
      <c r="U33" s="50">
        <f>+J33</f>
        <v>0</v>
      </c>
      <c r="V33" s="50">
        <f>+L33</f>
        <v>0</v>
      </c>
      <c r="W33" s="50">
        <f>+N33</f>
        <v>0</v>
      </c>
    </row>
    <row r="34" spans="1:23" ht="12.75" hidden="1" customHeight="1">
      <c r="A34">
        <f>IF(SUM(E34:N34)=0,0,1)</f>
        <v>0</v>
      </c>
      <c r="B34" s="4">
        <v>179</v>
      </c>
      <c r="C34" s="43" t="str">
        <f>VLOOKUP($B34,[1]Sheet1!$A$3:$C$89,2)</f>
        <v>Geisha</v>
      </c>
      <c r="D34" s="43" t="str">
        <f>VLOOKUP($B34,[1]Sheet1!$A$3:$C$89,3)</f>
        <v>C Sellars</v>
      </c>
      <c r="E34" s="44" t="str">
        <f>IF(ISNA(VLOOKUP($B34,'Race 1'!$A$5:$I$33,8,FALSE)),"DNC",VLOOKUP($B34,'Race 1'!$A$5:$I$33,8,FALSE))</f>
        <v>DNC</v>
      </c>
      <c r="F34" s="45">
        <f>IF(AND(E34&lt;50,E34&gt;0),400/(E34+3),IF(E34="DNF",400/(E$68+4),0))</f>
        <v>0</v>
      </c>
      <c r="G34" s="44" t="str">
        <f>IF(ISNA(VLOOKUP($B34,'Race 2'!$A$5:$I$25,8,FALSE)),"DNC",VLOOKUP($B34,'Race 2'!$A$5:$I$25,8,FALSE))</f>
        <v>DNC</v>
      </c>
      <c r="H34" s="45">
        <f>IF(AND(G34&lt;50,G34&gt;0),400/(G34+3),IF(G34="DNF",400/(G$68+4),0))</f>
        <v>0</v>
      </c>
      <c r="I34" s="44" t="str">
        <f>IF(ISNA(VLOOKUP($B34,'Race 3'!$A$5:$I$25,8,FALSE)),"DNC",VLOOKUP($B34,'Race 3'!$A$5:$I$25,8,FALSE))</f>
        <v>DNC</v>
      </c>
      <c r="J34" s="45">
        <f>IF(AND(I34&lt;50,I34&gt;0),400/(I34+3),IF(I34="DNF",400/(I$68+4),0))</f>
        <v>0</v>
      </c>
      <c r="K34" s="44" t="str">
        <f>IF(ISNA(VLOOKUP($B34,'Race 4'!$A$5:$I$25,8,FALSE)),"DNC",VLOOKUP($B34,'Race 4'!$A$5:$I$25,8,FALSE))</f>
        <v>DNC</v>
      </c>
      <c r="L34" s="45">
        <f>IF(AND(K34&lt;50,K34&gt;0),400/(K34+3),IF(K34="DNF",400/(K$68+4),0))</f>
        <v>0</v>
      </c>
      <c r="M34" s="44" t="str">
        <f>IF(ISNA(VLOOKUP($B34,'Race 5'!$A$5:$I$27,8,FALSE)),"DNC",VLOOKUP($B34,'Race 5'!$A$5:$I$27,8,FALSE))</f>
        <v>DNC</v>
      </c>
      <c r="N34" s="45">
        <f>IF(AND(M34&lt;50,M34&gt;0),400/(M34+3),IF(M34="DNF",400/(M$68+4),0))</f>
        <v>0</v>
      </c>
      <c r="O34" s="46">
        <f>+N34+L34+J34+H34+F34</f>
        <v>0</v>
      </c>
      <c r="P34" s="47">
        <f>+O34-R34</f>
        <v>0</v>
      </c>
      <c r="Q34" s="48">
        <f>RANK(P34,$P$4:$P$69,0)</f>
        <v>20</v>
      </c>
      <c r="R34" s="50">
        <f>MIN(S34:W34)</f>
        <v>0</v>
      </c>
      <c r="S34" s="50">
        <f>+F34</f>
        <v>0</v>
      </c>
      <c r="T34" s="50">
        <f>+H34</f>
        <v>0</v>
      </c>
      <c r="U34" s="50">
        <f>+J34</f>
        <v>0</v>
      </c>
      <c r="V34" s="50">
        <f>+L34</f>
        <v>0</v>
      </c>
      <c r="W34" s="50">
        <f>+N34</f>
        <v>0</v>
      </c>
    </row>
    <row r="35" spans="1:23" ht="12.75" hidden="1" customHeight="1">
      <c r="A35">
        <f>IF(SUM(E35:N35)=0,0,1)</f>
        <v>0</v>
      </c>
      <c r="B35" s="4">
        <v>180</v>
      </c>
      <c r="C35" s="43" t="str">
        <f>VLOOKUP($B35,[1]Sheet1!$A$3:$C$89,2)</f>
        <v>Viking</v>
      </c>
      <c r="D35" s="43" t="str">
        <f>VLOOKUP($B35,[1]Sheet1!$A$3:$C$89,3)</f>
        <v>K McDonald</v>
      </c>
      <c r="E35" s="44" t="str">
        <f>IF(ISNA(VLOOKUP($B35,'Race 1'!$A$5:$I$33,8,FALSE)),"DNC",VLOOKUP($B35,'Race 1'!$A$5:$I$33,8,FALSE))</f>
        <v>DNC</v>
      </c>
      <c r="F35" s="45">
        <f>IF(AND(E35&lt;50,E35&gt;0),400/(E35+3),IF(E35="DNF",400/(E$68+4),0))</f>
        <v>0</v>
      </c>
      <c r="G35" s="44" t="str">
        <f>IF(ISNA(VLOOKUP($B35,'Race 2'!$A$5:$I$25,8,FALSE)),"DNC",VLOOKUP($B35,'Race 2'!$A$5:$I$25,8,FALSE))</f>
        <v>DNC</v>
      </c>
      <c r="H35" s="45">
        <f>IF(AND(G35&lt;50,G35&gt;0),400/(G35+3),IF(G35="DNF",400/(G$68+4),0))</f>
        <v>0</v>
      </c>
      <c r="I35" s="44" t="str">
        <f>IF(ISNA(VLOOKUP($B35,'Race 3'!$A$5:$I$25,8,FALSE)),"DNC",VLOOKUP($B35,'Race 3'!$A$5:$I$25,8,FALSE))</f>
        <v>DNC</v>
      </c>
      <c r="J35" s="45">
        <f>IF(AND(I35&lt;50,I35&gt;0),400/(I35+3),IF(I35="DNF",400/(I$68+4),0))</f>
        <v>0</v>
      </c>
      <c r="K35" s="44" t="str">
        <f>IF(ISNA(VLOOKUP($B35,'Race 4'!$A$5:$I$25,8,FALSE)),"DNC",VLOOKUP($B35,'Race 4'!$A$5:$I$25,8,FALSE))</f>
        <v>DNC</v>
      </c>
      <c r="L35" s="45">
        <f>IF(AND(K35&lt;50,K35&gt;0),400/(K35+3),IF(K35="DNF",400/(K$68+4),0))</f>
        <v>0</v>
      </c>
      <c r="M35" s="44" t="str">
        <f>IF(ISNA(VLOOKUP($B35,'Race 5'!$A$5:$I$27,8,FALSE)),"DNC",VLOOKUP($B35,'Race 5'!$A$5:$I$27,8,FALSE))</f>
        <v>DNC</v>
      </c>
      <c r="N35" s="45">
        <f>IF(AND(M35&lt;50,M35&gt;0),400/(M35+3),IF(M35="DNF",400/(M$68+4),0))</f>
        <v>0</v>
      </c>
      <c r="O35" s="46">
        <f>+N35+L35+J35+H35+F35</f>
        <v>0</v>
      </c>
      <c r="P35" s="47">
        <f>+O35-R35</f>
        <v>0</v>
      </c>
      <c r="Q35" s="48">
        <f>RANK(P35,$P$4:$P$69,0)</f>
        <v>20</v>
      </c>
      <c r="R35" s="50">
        <f>MIN(S35:W35)</f>
        <v>0</v>
      </c>
      <c r="S35" s="50">
        <f>+F35</f>
        <v>0</v>
      </c>
      <c r="T35" s="50">
        <f>+H35</f>
        <v>0</v>
      </c>
      <c r="U35" s="50">
        <f>+J35</f>
        <v>0</v>
      </c>
      <c r="V35" s="50">
        <f>+L35</f>
        <v>0</v>
      </c>
      <c r="W35" s="50">
        <f>+N35</f>
        <v>0</v>
      </c>
    </row>
    <row r="36" spans="1:23" ht="12.75" hidden="1" customHeight="1">
      <c r="A36">
        <f>IF(SUM(E36:N36)=0,0,1)</f>
        <v>0</v>
      </c>
      <c r="B36" s="4">
        <v>181</v>
      </c>
      <c r="C36" s="43" t="str">
        <f>VLOOKUP($B36,[1]Sheet1!$A$3:$C$89,2)</f>
        <v>Runaway</v>
      </c>
      <c r="D36" s="43" t="str">
        <f>VLOOKUP($B36,[1]Sheet1!$A$3:$C$89,3)</f>
        <v>S Maynard</v>
      </c>
      <c r="E36" s="44" t="str">
        <f>IF(ISNA(VLOOKUP($B36,'Race 1'!$A$5:$I$33,8,FALSE)),"DNC",VLOOKUP($B36,'Race 1'!$A$5:$I$33,8,FALSE))</f>
        <v>DNC</v>
      </c>
      <c r="F36" s="45">
        <f>IF(AND(E36&lt;50,E36&gt;0),400/(E36+3),IF(E36="DNF",400/(E$68+4),0))</f>
        <v>0</v>
      </c>
      <c r="G36" s="44" t="str">
        <f>IF(ISNA(VLOOKUP($B36,'Race 2'!$A$5:$I$25,8,FALSE)),"DNC",VLOOKUP($B36,'Race 2'!$A$5:$I$25,8,FALSE))</f>
        <v>DNC</v>
      </c>
      <c r="H36" s="45">
        <f>IF(AND(G36&lt;50,G36&gt;0),400/(G36+3),IF(G36="DNF",400/(G$68+4),0))</f>
        <v>0</v>
      </c>
      <c r="I36" s="44" t="str">
        <f>IF(ISNA(VLOOKUP($B36,'Race 3'!$A$5:$I$25,8,FALSE)),"DNC",VLOOKUP($B36,'Race 3'!$A$5:$I$25,8,FALSE))</f>
        <v>DNC</v>
      </c>
      <c r="J36" s="45">
        <f>IF(AND(I36&lt;50,I36&gt;0),400/(I36+3),IF(I36="DNF",400/(I$68+4),0))</f>
        <v>0</v>
      </c>
      <c r="K36" s="44" t="str">
        <f>IF(ISNA(VLOOKUP($B36,'Race 4'!$A$5:$I$25,8,FALSE)),"DNC",VLOOKUP($B36,'Race 4'!$A$5:$I$25,8,FALSE))</f>
        <v>DNC</v>
      </c>
      <c r="L36" s="45">
        <f>IF(AND(K36&lt;50,K36&gt;0),400/(K36+3),IF(K36="DNF",400/(K$68+4),0))</f>
        <v>0</v>
      </c>
      <c r="M36" s="44" t="str">
        <f>IF(ISNA(VLOOKUP($B36,'Race 5'!$A$5:$I$27,8,FALSE)),"DNC",VLOOKUP($B36,'Race 5'!$A$5:$I$27,8,FALSE))</f>
        <v>DNC</v>
      </c>
      <c r="N36" s="45">
        <f>IF(AND(M36&lt;50,M36&gt;0),400/(M36+3),IF(M36="DNF",400/(M$68+4),0))</f>
        <v>0</v>
      </c>
      <c r="O36" s="46">
        <f>+N36+L36+J36+H36+F36</f>
        <v>0</v>
      </c>
      <c r="P36" s="47">
        <f>+O36-R36</f>
        <v>0</v>
      </c>
      <c r="Q36" s="48">
        <f>RANK(P36,$P$4:$P$69,0)</f>
        <v>20</v>
      </c>
      <c r="R36" s="50">
        <f>MIN(S36:W36)</f>
        <v>0</v>
      </c>
      <c r="S36" s="50">
        <f>+F36</f>
        <v>0</v>
      </c>
      <c r="T36" s="50">
        <f>+H36</f>
        <v>0</v>
      </c>
      <c r="U36" s="50">
        <f>+J36</f>
        <v>0</v>
      </c>
      <c r="V36" s="50">
        <f>+L36</f>
        <v>0</v>
      </c>
      <c r="W36" s="50">
        <f>+N36</f>
        <v>0</v>
      </c>
    </row>
    <row r="37" spans="1:23" ht="12.75" hidden="1" customHeight="1">
      <c r="A37">
        <f>IF(SUM(E37:N37)=0,0,1)</f>
        <v>0</v>
      </c>
      <c r="B37" s="4">
        <v>185</v>
      </c>
      <c r="C37" s="43" t="str">
        <f>VLOOKUP($B37,[1]Sheet1!$A$3:$C$89,2)</f>
        <v>Ben</v>
      </c>
      <c r="D37" s="43" t="str">
        <f>VLOOKUP($B37,[1]Sheet1!$A$3:$C$89,3)</f>
        <v>H Hillle</v>
      </c>
      <c r="E37" s="44" t="str">
        <f>IF(ISNA(VLOOKUP($B37,'Race 1'!$A$5:$I$33,8,FALSE)),"DNC",VLOOKUP($B37,'Race 1'!$A$5:$I$33,8,FALSE))</f>
        <v>DNC</v>
      </c>
      <c r="F37" s="45">
        <f>IF(AND(E37&lt;50,E37&gt;0),400/(E37+3),IF(E37="DNF",400/(E$68+4),0))</f>
        <v>0</v>
      </c>
      <c r="G37" s="44" t="str">
        <f>IF(ISNA(VLOOKUP($B37,'Race 2'!$A$5:$I$25,8,FALSE)),"DNC",VLOOKUP($B37,'Race 2'!$A$5:$I$25,8,FALSE))</f>
        <v>DNC</v>
      </c>
      <c r="H37" s="45">
        <f>IF(AND(G37&lt;50,G37&gt;0),400/(G37+3),IF(G37="DNF",400/(G$68+4),0))</f>
        <v>0</v>
      </c>
      <c r="I37" s="44" t="str">
        <f>IF(ISNA(VLOOKUP($B37,'Race 3'!$A$5:$I$25,8,FALSE)),"DNC",VLOOKUP($B37,'Race 3'!$A$5:$I$25,8,FALSE))</f>
        <v>DNC</v>
      </c>
      <c r="J37" s="45">
        <f>IF(AND(I37&lt;50,I37&gt;0),400/(I37+3),IF(I37="DNF",400/(I$68+4),0))</f>
        <v>0</v>
      </c>
      <c r="K37" s="44" t="str">
        <f>IF(ISNA(VLOOKUP($B37,'Race 4'!$A$5:$I$25,8,FALSE)),"DNC",VLOOKUP($B37,'Race 4'!$A$5:$I$25,8,FALSE))</f>
        <v>DNC</v>
      </c>
      <c r="L37" s="45">
        <f>IF(AND(K37&lt;50,K37&gt;0),400/(K37+3),IF(K37="DNF",400/(K$68+4),0))</f>
        <v>0</v>
      </c>
      <c r="M37" s="44" t="str">
        <f>IF(ISNA(VLOOKUP($B37,'Race 5'!$A$5:$I$27,8,FALSE)),"DNC",VLOOKUP($B37,'Race 5'!$A$5:$I$27,8,FALSE))</f>
        <v>DNC</v>
      </c>
      <c r="N37" s="45">
        <f>IF(AND(M37&lt;50,M37&gt;0),400/(M37+3),IF(M37="DNF",400/(M$68+4),0))</f>
        <v>0</v>
      </c>
      <c r="O37" s="46">
        <f>+N37+L37+J37+H37+F37</f>
        <v>0</v>
      </c>
      <c r="P37" s="47">
        <f>+O37-R37</f>
        <v>0</v>
      </c>
      <c r="Q37" s="48">
        <f>RANK(P37,$P$4:$P$69,0)</f>
        <v>20</v>
      </c>
      <c r="R37" s="50">
        <f>MIN(S37:W37)</f>
        <v>0</v>
      </c>
      <c r="S37" s="50">
        <f>+F37</f>
        <v>0</v>
      </c>
      <c r="T37" s="50">
        <f>+H37</f>
        <v>0</v>
      </c>
      <c r="U37" s="50">
        <f>+J37</f>
        <v>0</v>
      </c>
      <c r="V37" s="50">
        <f>+L37</f>
        <v>0</v>
      </c>
      <c r="W37" s="50">
        <f>+N37</f>
        <v>0</v>
      </c>
    </row>
    <row r="38" spans="1:23" ht="12.75" hidden="1" customHeight="1">
      <c r="A38">
        <f>IF(SUM(E38:N38)=0,0,1)</f>
        <v>0</v>
      </c>
      <c r="B38" s="4">
        <v>191</v>
      </c>
      <c r="C38" s="43" t="str">
        <f>VLOOKUP($B38,[1]Sheet1!$A$3:$C$89,2)</f>
        <v>Stoic</v>
      </c>
      <c r="D38" s="43" t="str">
        <f>VLOOKUP($B38,[1]Sheet1!$A$3:$C$89,3)</f>
        <v>A Adams</v>
      </c>
      <c r="E38" s="44" t="str">
        <f>IF(ISNA(VLOOKUP($B38,'Race 1'!$A$5:$I$33,8,FALSE)),"DNC",VLOOKUP($B38,'Race 1'!$A$5:$I$33,8,FALSE))</f>
        <v>DNC</v>
      </c>
      <c r="F38" s="45">
        <f>IF(AND(E38&lt;50,E38&gt;0),400/(E38+3),IF(E38="DNF",400/(E$68+4),0))</f>
        <v>0</v>
      </c>
      <c r="G38" s="44" t="str">
        <f>IF(ISNA(VLOOKUP($B38,'Race 2'!$A$5:$I$25,8,FALSE)),"DNC",VLOOKUP($B38,'Race 2'!$A$5:$I$25,8,FALSE))</f>
        <v>DNC</v>
      </c>
      <c r="H38" s="45">
        <f>IF(AND(G38&lt;50,G38&gt;0),400/(G38+3),IF(G38="DNF",400/(G$68+4),0))</f>
        <v>0</v>
      </c>
      <c r="I38" s="44" t="str">
        <f>IF(ISNA(VLOOKUP($B38,'Race 3'!$A$5:$I$25,8,FALSE)),"DNC",VLOOKUP($B38,'Race 3'!$A$5:$I$25,8,FALSE))</f>
        <v>DNC</v>
      </c>
      <c r="J38" s="45">
        <f>IF(AND(I38&lt;50,I38&gt;0),400/(I38+3),IF(I38="DNF",400/(I$68+4),0))</f>
        <v>0</v>
      </c>
      <c r="K38" s="44" t="str">
        <f>IF(ISNA(VLOOKUP($B38,'Race 4'!$A$5:$I$25,8,FALSE)),"DNC",VLOOKUP($B38,'Race 4'!$A$5:$I$25,8,FALSE))</f>
        <v>DNC</v>
      </c>
      <c r="L38" s="45">
        <f>IF(AND(K38&lt;50,K38&gt;0),400/(K38+3),IF(K38="DNF",400/(K$68+4),0))</f>
        <v>0</v>
      </c>
      <c r="M38" s="44" t="str">
        <f>IF(ISNA(VLOOKUP($B38,'Race 5'!$A$5:$I$27,8,FALSE)),"DNC",VLOOKUP($B38,'Race 5'!$A$5:$I$27,8,FALSE))</f>
        <v>DNC</v>
      </c>
      <c r="N38" s="45">
        <f>IF(AND(M38&lt;50,M38&gt;0),400/(M38+3),IF(M38="DNF",400/(M$68+4),0))</f>
        <v>0</v>
      </c>
      <c r="O38" s="46">
        <f>+N38+L38+J38+H38+F38</f>
        <v>0</v>
      </c>
      <c r="P38" s="47">
        <f>+O38-R38</f>
        <v>0</v>
      </c>
      <c r="Q38" s="48">
        <f>RANK(P38,$P$4:$P$69,0)</f>
        <v>20</v>
      </c>
      <c r="R38" s="50">
        <f>MIN(S38:W38)</f>
        <v>0</v>
      </c>
      <c r="S38" s="50">
        <f>+F38</f>
        <v>0</v>
      </c>
      <c r="T38" s="50">
        <f>+H38</f>
        <v>0</v>
      </c>
      <c r="U38" s="50">
        <f>+J38</f>
        <v>0</v>
      </c>
      <c r="V38" s="50">
        <f>+L38</f>
        <v>0</v>
      </c>
      <c r="W38" s="50">
        <f>+N38</f>
        <v>0</v>
      </c>
    </row>
    <row r="39" spans="1:23" ht="14" hidden="1">
      <c r="A39">
        <f>IF(SUM(E39:N39)=0,0,1)</f>
        <v>0</v>
      </c>
      <c r="B39" s="4">
        <v>192</v>
      </c>
      <c r="C39" s="43" t="str">
        <f>VLOOKUP($B39,[1]Sheet1!$A$3:$C$89,2)</f>
        <v>Solo</v>
      </c>
      <c r="D39" s="43" t="str">
        <f>VLOOKUP($B39,[1]Sheet1!$A$3:$C$89,3)</f>
        <v>R Mackey</v>
      </c>
      <c r="E39" s="44" t="str">
        <f>IF(ISNA(VLOOKUP($B39,'Race 1'!$A$5:$I$33,8,FALSE)),"DNC",VLOOKUP($B39,'Race 1'!$A$5:$I$33,8,FALSE))</f>
        <v>DNC</v>
      </c>
      <c r="F39" s="45">
        <f>IF(AND(E39&lt;50,E39&gt;0),400/(E39+3),IF(E39="DNF",400/(E$68+4),0))</f>
        <v>0</v>
      </c>
      <c r="G39" s="44" t="str">
        <f>IF(ISNA(VLOOKUP($B39,'Race 2'!$A$5:$I$25,8,FALSE)),"DNC",VLOOKUP($B39,'Race 2'!$A$5:$I$25,8,FALSE))</f>
        <v>DNC</v>
      </c>
      <c r="H39" s="45">
        <f>IF(AND(G39&lt;50,G39&gt;0),400/(G39+3),IF(G39="DNF",400/(G$68+4),0))</f>
        <v>0</v>
      </c>
      <c r="I39" s="44" t="str">
        <f>IF(ISNA(VLOOKUP($B39,'Race 3'!$A$5:$I$25,8,FALSE)),"DNC",VLOOKUP($B39,'Race 3'!$A$5:$I$25,8,FALSE))</f>
        <v>DNC</v>
      </c>
      <c r="J39" s="45">
        <f>IF(AND(I39&lt;50,I39&gt;0),400/(I39+3),IF(I39="DNF",400/(I$68+4),0))</f>
        <v>0</v>
      </c>
      <c r="K39" s="44" t="str">
        <f>IF(ISNA(VLOOKUP($B39,'Race 4'!$A$5:$I$25,8,FALSE)),"DNC",VLOOKUP($B39,'Race 4'!$A$5:$I$25,8,FALSE))</f>
        <v>DNC</v>
      </c>
      <c r="L39" s="45">
        <f>IF(AND(K39&lt;50,K39&gt;0),400/(K39+3),IF(K39="DNF",400/(K$68+4),0))</f>
        <v>0</v>
      </c>
      <c r="M39" s="44" t="str">
        <f>IF(ISNA(VLOOKUP($B39,'Race 5'!$A$5:$I$27,8,FALSE)),"DNC",VLOOKUP($B39,'Race 5'!$A$5:$I$27,8,FALSE))</f>
        <v>DNC</v>
      </c>
      <c r="N39" s="45">
        <f>IF(AND(M39&lt;50,M39&gt;0),400/(M39+3),IF(M39="DNF",400/(M$68+4),0))</f>
        <v>0</v>
      </c>
      <c r="O39" s="46">
        <f>+N39+L39+J39+H39+F39</f>
        <v>0</v>
      </c>
      <c r="P39" s="47">
        <f>+O39-R39</f>
        <v>0</v>
      </c>
      <c r="Q39" s="48">
        <f>RANK(P39,$P$4:$P$69,0)</f>
        <v>20</v>
      </c>
      <c r="R39" s="50">
        <f>MIN(S39:W39)</f>
        <v>0</v>
      </c>
      <c r="S39" s="50">
        <f>+F39</f>
        <v>0</v>
      </c>
      <c r="T39" s="50">
        <f>+H39</f>
        <v>0</v>
      </c>
      <c r="U39" s="50">
        <f>+J39</f>
        <v>0</v>
      </c>
      <c r="V39" s="50">
        <f>+L39</f>
        <v>0</v>
      </c>
      <c r="W39" s="50">
        <f>+N39</f>
        <v>0</v>
      </c>
    </row>
    <row r="40" spans="1:23" ht="12.75" hidden="1" customHeight="1">
      <c r="A40">
        <f>IF(SUM(E40:N40)=0,0,1)</f>
        <v>0</v>
      </c>
      <c r="B40" s="4">
        <v>194</v>
      </c>
      <c r="C40" s="43" t="str">
        <f>VLOOKUP($B40,[1]Sheet1!$A$3:$C$89,2)</f>
        <v>Karyn</v>
      </c>
      <c r="D40" s="43" t="str">
        <f>VLOOKUP($B40,[1]Sheet1!$A$3:$C$89,3)</f>
        <v>Andrew</v>
      </c>
      <c r="E40" s="44" t="str">
        <f>IF(ISNA(VLOOKUP($B40,'Race 1'!$A$5:$I$33,8,FALSE)),"DNC",VLOOKUP($B40,'Race 1'!$A$5:$I$33,8,FALSE))</f>
        <v>DNC</v>
      </c>
      <c r="F40" s="45">
        <f>IF(AND(E40&lt;50,E40&gt;0),400/(E40+3),IF(E40="DNF",400/(E$68+4),0))</f>
        <v>0</v>
      </c>
      <c r="G40" s="44" t="str">
        <f>IF(ISNA(VLOOKUP($B40,'Race 2'!$A$5:$I$25,8,FALSE)),"DNC",VLOOKUP($B40,'Race 2'!$A$5:$I$25,8,FALSE))</f>
        <v>DNC</v>
      </c>
      <c r="H40" s="45">
        <f>IF(AND(G40&lt;50,G40&gt;0),400/(G40+3),IF(G40="DNF",400/(G$68+4),0))</f>
        <v>0</v>
      </c>
      <c r="I40" s="44" t="str">
        <f>IF(ISNA(VLOOKUP($B40,'Race 3'!$A$5:$I$25,8,FALSE)),"DNC",VLOOKUP($B40,'Race 3'!$A$5:$I$25,8,FALSE))</f>
        <v>DNC</v>
      </c>
      <c r="J40" s="45">
        <f>IF(AND(I40&lt;50,I40&gt;0),400/(I40+3),IF(I40="DNF",400/(I$68+4),0))</f>
        <v>0</v>
      </c>
      <c r="K40" s="44" t="str">
        <f>IF(ISNA(VLOOKUP($B40,'Race 4'!$A$5:$I$25,8,FALSE)),"DNC",VLOOKUP($B40,'Race 4'!$A$5:$I$25,8,FALSE))</f>
        <v>DNC</v>
      </c>
      <c r="L40" s="45">
        <f>IF(AND(K40&lt;50,K40&gt;0),400/(K40+3),IF(K40="DNF",400/(K$68+4),0))</f>
        <v>0</v>
      </c>
      <c r="M40" s="44" t="str">
        <f>IF(ISNA(VLOOKUP($B40,'Race 5'!$A$5:$I$27,8,FALSE)),"DNC",VLOOKUP($B40,'Race 5'!$A$5:$I$27,8,FALSE))</f>
        <v>DNC</v>
      </c>
      <c r="N40" s="45">
        <f>IF(AND(M40&lt;50,M40&gt;0),400/(M40+3),IF(M40="DNF",400/(M$68+4),0))</f>
        <v>0</v>
      </c>
      <c r="O40" s="46">
        <f>+N40+L40+J40+H40+F40</f>
        <v>0</v>
      </c>
      <c r="P40" s="47">
        <f>+O40-R40</f>
        <v>0</v>
      </c>
      <c r="Q40" s="48">
        <f>RANK(P40,$P$4:$P$69,0)</f>
        <v>20</v>
      </c>
      <c r="R40" s="50">
        <f>MIN(S40:W40)</f>
        <v>0</v>
      </c>
      <c r="S40" s="50">
        <f>+F40</f>
        <v>0</v>
      </c>
      <c r="T40" s="50">
        <f>+H40</f>
        <v>0</v>
      </c>
      <c r="U40" s="50">
        <f>+J40</f>
        <v>0</v>
      </c>
      <c r="V40" s="50">
        <f>+L40</f>
        <v>0</v>
      </c>
      <c r="W40" s="50">
        <f>+N40</f>
        <v>0</v>
      </c>
    </row>
    <row r="41" spans="1:23" ht="12.75" hidden="1" customHeight="1">
      <c r="A41">
        <f>IF(SUM(E41:N41)=0,0,1)</f>
        <v>0</v>
      </c>
      <c r="B41" s="4">
        <v>209</v>
      </c>
      <c r="C41" s="43" t="str">
        <f>VLOOKUP($B41,[1]Sheet1!$A$3:$C$89,2)</f>
        <v>Born Free</v>
      </c>
      <c r="D41" s="43" t="str">
        <f>VLOOKUP($B41,[1]Sheet1!$A$3:$C$89,3)</f>
        <v>J Quealy</v>
      </c>
      <c r="E41" s="44" t="str">
        <f>IF(ISNA(VLOOKUP($B41,'Race 1'!$A$5:$I$33,8,FALSE)),"DNC",VLOOKUP($B41,'Race 1'!$A$5:$I$33,8,FALSE))</f>
        <v>DNC</v>
      </c>
      <c r="F41" s="45">
        <f>IF(AND(E41&lt;50,E41&gt;0),400/(E41+3),IF(E41="DNF",400/(E$68+4),0))</f>
        <v>0</v>
      </c>
      <c r="G41" s="44" t="str">
        <f>IF(ISNA(VLOOKUP($B41,'Race 2'!$A$5:$I$25,8,FALSE)),"DNC",VLOOKUP($B41,'Race 2'!$A$5:$I$25,8,FALSE))</f>
        <v>DNC</v>
      </c>
      <c r="H41" s="45">
        <f>IF(AND(G41&lt;50,G41&gt;0),400/(G41+3),IF(G41="DNF",400/(G$68+4),0))</f>
        <v>0</v>
      </c>
      <c r="I41" s="44" t="str">
        <f>IF(ISNA(VLOOKUP($B41,'Race 3'!$A$5:$I$25,8,FALSE)),"DNC",VLOOKUP($B41,'Race 3'!$A$5:$I$25,8,FALSE))</f>
        <v>DNC</v>
      </c>
      <c r="J41" s="45">
        <f>IF(AND(I41&lt;50,I41&gt;0),400/(I41+3),IF(I41="DNF",400/(I$68+4),0))</f>
        <v>0</v>
      </c>
      <c r="K41" s="44" t="str">
        <f>IF(ISNA(VLOOKUP($B41,'Race 4'!$A$5:$I$25,8,FALSE)),"DNC",VLOOKUP($B41,'Race 4'!$A$5:$I$25,8,FALSE))</f>
        <v>DNC</v>
      </c>
      <c r="L41" s="45">
        <f>IF(AND(K41&lt;50,K41&gt;0),400/(K41+3),IF(K41="DNF",400/(K$68+4),0))</f>
        <v>0</v>
      </c>
      <c r="M41" s="44" t="str">
        <f>IF(ISNA(VLOOKUP($B41,'Race 5'!$A$5:$I$27,8,FALSE)),"DNC",VLOOKUP($B41,'Race 5'!$A$5:$I$27,8,FALSE))</f>
        <v>DNC</v>
      </c>
      <c r="N41" s="45">
        <f>IF(AND(M41&lt;50,M41&gt;0),400/(M41+3),IF(M41="DNF",400/(M$68+4),0))</f>
        <v>0</v>
      </c>
      <c r="O41" s="46">
        <f>+N41+L41+J41+H41+F41</f>
        <v>0</v>
      </c>
      <c r="P41" s="47">
        <f>+O41-R41</f>
        <v>0</v>
      </c>
      <c r="Q41" s="48">
        <f>RANK(P41,$P$4:$P$69,0)</f>
        <v>20</v>
      </c>
      <c r="R41" s="50">
        <f>MIN(S41:W41)</f>
        <v>0</v>
      </c>
      <c r="S41" s="50">
        <f>+F41</f>
        <v>0</v>
      </c>
      <c r="T41" s="50">
        <f>+H41</f>
        <v>0</v>
      </c>
      <c r="U41" s="50">
        <f>+J41</f>
        <v>0</v>
      </c>
      <c r="V41" s="50">
        <f>+L41</f>
        <v>0</v>
      </c>
      <c r="W41" s="50">
        <f>+N41</f>
        <v>0</v>
      </c>
    </row>
    <row r="42" spans="1:23" ht="12.75" hidden="1" customHeight="1">
      <c r="A42">
        <f>IF(SUM(E42:N42)=0,0,1)</f>
        <v>0</v>
      </c>
      <c r="B42" s="4">
        <v>216</v>
      </c>
      <c r="C42" s="43" t="str">
        <f>VLOOKUP($B42,[1]Sheet1!$A$3:$C$89,2)</f>
        <v>Phantom</v>
      </c>
      <c r="D42" s="43" t="str">
        <f>VLOOKUP($B42,[1]Sheet1!$A$3:$C$89,3)</f>
        <v>J Doidge</v>
      </c>
      <c r="E42" s="44" t="str">
        <f>IF(ISNA(VLOOKUP($B42,'Race 1'!$A$5:$I$33,8,FALSE)),"DNC",VLOOKUP($B42,'Race 1'!$A$5:$I$33,8,FALSE))</f>
        <v>DNC</v>
      </c>
      <c r="F42" s="45">
        <f>IF(AND(E42&lt;50,E42&gt;0),400/(E42+3),IF(E42="DNF",400/(E$68+4),0))</f>
        <v>0</v>
      </c>
      <c r="G42" s="44" t="str">
        <f>IF(ISNA(VLOOKUP($B42,'Race 2'!$A$5:$I$25,8,FALSE)),"DNC",VLOOKUP($B42,'Race 2'!$A$5:$I$25,8,FALSE))</f>
        <v>DNC</v>
      </c>
      <c r="H42" s="45">
        <f>IF(AND(G42&lt;50,G42&gt;0),400/(G42+3),IF(G42="DNF",400/(G$68+4),0))</f>
        <v>0</v>
      </c>
      <c r="I42" s="44" t="str">
        <f>IF(ISNA(VLOOKUP($B42,'Race 3'!$A$5:$I$25,8,FALSE)),"DNC",VLOOKUP($B42,'Race 3'!$A$5:$I$25,8,FALSE))</f>
        <v>DNC</v>
      </c>
      <c r="J42" s="45">
        <f>IF(AND(I42&lt;50,I42&gt;0),400/(I42+3),IF(I42="DNF",400/(I$68+4),0))</f>
        <v>0</v>
      </c>
      <c r="K42" s="44" t="str">
        <f>IF(ISNA(VLOOKUP($B42,'Race 4'!$A$5:$I$25,8,FALSE)),"DNC",VLOOKUP($B42,'Race 4'!$A$5:$I$25,8,FALSE))</f>
        <v>DNC</v>
      </c>
      <c r="L42" s="45">
        <f>IF(AND(K42&lt;50,K42&gt;0),400/(K42+3),IF(K42="DNF",400/(K$68+4),0))</f>
        <v>0</v>
      </c>
      <c r="M42" s="44" t="str">
        <f>IF(ISNA(VLOOKUP($B42,'Race 5'!$A$5:$I$27,8,FALSE)),"DNC",VLOOKUP($B42,'Race 5'!$A$5:$I$27,8,FALSE))</f>
        <v>DNC</v>
      </c>
      <c r="N42" s="45">
        <f>IF(AND(M42&lt;50,M42&gt;0),400/(M42+3),IF(M42="DNF",400/(M$68+4),0))</f>
        <v>0</v>
      </c>
      <c r="O42" s="46">
        <f>+N42+L42+J42+H42+F42</f>
        <v>0</v>
      </c>
      <c r="P42" s="47">
        <f>+O42-R42</f>
        <v>0</v>
      </c>
      <c r="Q42" s="48">
        <f>RANK(P42,$P$4:$P$69,0)</f>
        <v>20</v>
      </c>
      <c r="R42" s="50">
        <f>MIN(S42:W42)</f>
        <v>0</v>
      </c>
      <c r="S42" s="50">
        <f>+F42</f>
        <v>0</v>
      </c>
      <c r="T42" s="50">
        <f>+H42</f>
        <v>0</v>
      </c>
      <c r="U42" s="50">
        <f>+J42</f>
        <v>0</v>
      </c>
      <c r="V42" s="50">
        <f>+L42</f>
        <v>0</v>
      </c>
      <c r="W42" s="50">
        <f>+N42</f>
        <v>0</v>
      </c>
    </row>
    <row r="43" spans="1:23" ht="12.75" hidden="1" customHeight="1">
      <c r="A43">
        <f>IF(SUM(E43:N43)=0,0,1)</f>
        <v>0</v>
      </c>
      <c r="B43" s="4">
        <v>217</v>
      </c>
      <c r="C43" s="43" t="str">
        <f>VLOOKUP($B43,[1]Sheet1!$A$3:$C$89,2)</f>
        <v>Zoom</v>
      </c>
      <c r="D43" s="43">
        <f>VLOOKUP($B43,[1]Sheet1!$A$3:$C$89,3)</f>
        <v>0</v>
      </c>
      <c r="E43" s="44" t="str">
        <f>IF(ISNA(VLOOKUP($B43,'Race 1'!$A$5:$I$33,8,FALSE)),"DNC",VLOOKUP($B43,'Race 1'!$A$5:$I$33,8,FALSE))</f>
        <v>DNC</v>
      </c>
      <c r="F43" s="45">
        <f>IF(AND(E43&lt;50,E43&gt;0),400/(E43+3),IF(E43="DNF",400/(E$68+4),0))</f>
        <v>0</v>
      </c>
      <c r="G43" s="44" t="str">
        <f>IF(ISNA(VLOOKUP($B43,'Race 2'!$A$5:$I$25,8,FALSE)),"DNC",VLOOKUP($B43,'Race 2'!$A$5:$I$25,8,FALSE))</f>
        <v>DNC</v>
      </c>
      <c r="H43" s="45">
        <f>IF(AND(G43&lt;50,G43&gt;0),400/(G43+3),IF(G43="DNF",400/(G$68+4),0))</f>
        <v>0</v>
      </c>
      <c r="I43" s="44" t="str">
        <f>IF(ISNA(VLOOKUP($B43,'Race 3'!$A$5:$I$25,8,FALSE)),"DNC",VLOOKUP($B43,'Race 3'!$A$5:$I$25,8,FALSE))</f>
        <v>DNC</v>
      </c>
      <c r="J43" s="45">
        <f>IF(AND(I43&lt;50,I43&gt;0),400/(I43+3),IF(I43="DNF",400/(I$68+4),0))</f>
        <v>0</v>
      </c>
      <c r="K43" s="44" t="str">
        <f>IF(ISNA(VLOOKUP($B43,'Race 4'!$A$5:$I$25,8,FALSE)),"DNC",VLOOKUP($B43,'Race 4'!$A$5:$I$25,8,FALSE))</f>
        <v>DNC</v>
      </c>
      <c r="L43" s="45">
        <f>IF(AND(K43&lt;50,K43&gt;0),400/(K43+3),IF(K43="DNF",400/(K$68+4),0))</f>
        <v>0</v>
      </c>
      <c r="M43" s="44" t="str">
        <f>IF(ISNA(VLOOKUP($B43,'Race 5'!$A$5:$I$27,8,FALSE)),"DNC",VLOOKUP($B43,'Race 5'!$A$5:$I$27,8,FALSE))</f>
        <v>DNC</v>
      </c>
      <c r="N43" s="45">
        <f>IF(AND(M43&lt;50,M43&gt;0),400/(M43+3),IF(M43="DNF",400/(M$68+4),0))</f>
        <v>0</v>
      </c>
      <c r="O43" s="46">
        <f>+N43+L43+J43+H43+F43</f>
        <v>0</v>
      </c>
      <c r="P43" s="47">
        <f>+O43-R43</f>
        <v>0</v>
      </c>
      <c r="Q43" s="48">
        <f>RANK(P43,$P$4:$P$69,0)</f>
        <v>20</v>
      </c>
      <c r="R43" s="50">
        <f>MIN(S43:W43)</f>
        <v>0</v>
      </c>
      <c r="S43" s="50">
        <f>+F43</f>
        <v>0</v>
      </c>
      <c r="T43" s="50">
        <f>+H43</f>
        <v>0</v>
      </c>
      <c r="U43" s="50">
        <f>+J43</f>
        <v>0</v>
      </c>
      <c r="V43" s="50">
        <f>+L43</f>
        <v>0</v>
      </c>
      <c r="W43" s="50">
        <f>+N43</f>
        <v>0</v>
      </c>
    </row>
    <row r="44" spans="1:23" ht="12.75" hidden="1" customHeight="1">
      <c r="A44">
        <f>IF(SUM(E44:N44)=0,0,1)</f>
        <v>0</v>
      </c>
      <c r="B44" s="4">
        <v>238</v>
      </c>
      <c r="C44" s="43" t="str">
        <f>VLOOKUP($B44,[1]Sheet1!$A$3:$C$89,2)</f>
        <v>Pooh Stick</v>
      </c>
      <c r="D44" s="43" t="str">
        <f>VLOOKUP($B44,[1]Sheet1!$A$3:$C$89,3)</f>
        <v>J Park</v>
      </c>
      <c r="E44" s="44" t="str">
        <f>IF(ISNA(VLOOKUP($B44,'Race 1'!$A$5:$I$33,8,FALSE)),"DNC",VLOOKUP($B44,'Race 1'!$A$5:$I$33,8,FALSE))</f>
        <v>DNC</v>
      </c>
      <c r="F44" s="45">
        <f>IF(AND(E44&lt;50,E44&gt;0),400/(E44+3),IF(E44="DNF",400/(E$68+4),0))</f>
        <v>0</v>
      </c>
      <c r="G44" s="44" t="str">
        <f>IF(ISNA(VLOOKUP($B44,'Race 2'!$A$5:$I$25,8,FALSE)),"DNC",VLOOKUP($B44,'Race 2'!$A$5:$I$25,8,FALSE))</f>
        <v>DNC</v>
      </c>
      <c r="H44" s="45">
        <f>IF(AND(G44&lt;50,G44&gt;0),400/(G44+3),IF(G44="DNF",400/(G$68+4),0))</f>
        <v>0</v>
      </c>
      <c r="I44" s="44" t="str">
        <f>IF(ISNA(VLOOKUP($B44,'Race 3'!$A$5:$I$25,8,FALSE)),"DNC",VLOOKUP($B44,'Race 3'!$A$5:$I$25,8,FALSE))</f>
        <v>DNC</v>
      </c>
      <c r="J44" s="45">
        <f>IF(AND(I44&lt;50,I44&gt;0),400/(I44+3),IF(I44="DNF",400/(I$68+4),0))</f>
        <v>0</v>
      </c>
      <c r="K44" s="44" t="str">
        <f>IF(ISNA(VLOOKUP($B44,'Race 4'!$A$5:$I$25,8,FALSE)),"DNC",VLOOKUP($B44,'Race 4'!$A$5:$I$25,8,FALSE))</f>
        <v>DNC</v>
      </c>
      <c r="L44" s="45">
        <f>IF(AND(K44&lt;50,K44&gt;0),400/(K44+3),IF(K44="DNF",400/(K$68+4),0))</f>
        <v>0</v>
      </c>
      <c r="M44" s="44" t="str">
        <f>IF(ISNA(VLOOKUP($B44,'Race 5'!$A$5:$I$27,8,FALSE)),"DNC",VLOOKUP($B44,'Race 5'!$A$5:$I$27,8,FALSE))</f>
        <v>DNC</v>
      </c>
      <c r="N44" s="45">
        <f>IF(AND(M44&lt;50,M44&gt;0),400/(M44+3),IF(M44="DNF",400/(M$68+4),0))</f>
        <v>0</v>
      </c>
      <c r="O44" s="46">
        <f>+N44+L44+J44+H44+F44</f>
        <v>0</v>
      </c>
      <c r="P44" s="47">
        <f>+O44-R44</f>
        <v>0</v>
      </c>
      <c r="Q44" s="48">
        <f>RANK(P44,$P$4:$P$69,0)</f>
        <v>20</v>
      </c>
      <c r="R44" s="50">
        <f>MIN(S44:W44)</f>
        <v>0</v>
      </c>
      <c r="S44" s="50">
        <f>+F44</f>
        <v>0</v>
      </c>
      <c r="T44" s="50">
        <f>+H44</f>
        <v>0</v>
      </c>
      <c r="U44" s="50">
        <f>+J44</f>
        <v>0</v>
      </c>
      <c r="V44" s="50">
        <f>+L44</f>
        <v>0</v>
      </c>
      <c r="W44" s="50">
        <f>+N44</f>
        <v>0</v>
      </c>
    </row>
    <row r="45" spans="1:23" ht="12.75" customHeight="1">
      <c r="A45">
        <f>IF(SUM(E45:N45)=0,0,1)</f>
        <v>1</v>
      </c>
      <c r="B45" s="4">
        <v>101</v>
      </c>
      <c r="C45" s="43" t="str">
        <f>VLOOKUP($B45,[1]Sheet1!$A$3:$C$89,2)</f>
        <v>Minty</v>
      </c>
      <c r="D45" s="43" t="str">
        <f>VLOOKUP($B45,[1]Sheet1!$A$3:$C$89,3)</f>
        <v>H Atkinson</v>
      </c>
      <c r="E45" s="44">
        <f>IF(ISNA(VLOOKUP($B45,'Race 1'!$A$5:$I$33,8,FALSE)),"DNC",VLOOKUP($B45,'Race 1'!$A$5:$I$33,8,FALSE))</f>
        <v>16</v>
      </c>
      <c r="F45" s="45">
        <f>IF(AND(E45&lt;50,E45&gt;0),400/(E45+3),IF(E45="DNF",400/(E$68+4),0))</f>
        <v>21.05263157894737</v>
      </c>
      <c r="G45" s="44">
        <f>IF(ISNA(VLOOKUP($B45,'Race 2'!$A$5:$I$25,8,FALSE)),"DNC",VLOOKUP($B45,'Race 2'!$A$5:$I$25,8,FALSE))</f>
        <v>9</v>
      </c>
      <c r="H45" s="45">
        <f>IF(AND(G45&lt;50,G45&gt;0),400/(G45+3),IF(G45="DNF",400/(G$68+4),0))</f>
        <v>33.333333333333336</v>
      </c>
      <c r="I45" s="44">
        <f>IF(ISNA(VLOOKUP($B45,'Race 3'!$A$5:$I$25,8,FALSE)),"DNC",VLOOKUP($B45,'Race 3'!$A$5:$I$25,8,FALSE))</f>
        <v>3</v>
      </c>
      <c r="J45" s="45">
        <f>IF(AND(I45&lt;50,I45&gt;0),400/(I45+3),IF(I45="DNF",400/(I$68+4),0))</f>
        <v>66.666666666666671</v>
      </c>
      <c r="K45" s="44">
        <f>IF(ISNA(VLOOKUP($B45,'Race 4'!$A$5:$I$25,8,FALSE)),"DNC",VLOOKUP($B45,'Race 4'!$A$5:$I$25,8,FALSE))</f>
        <v>5</v>
      </c>
      <c r="L45" s="45">
        <f>IF(AND(K45&lt;50,K45&gt;0),400/(K45+3),IF(K45="DNF",400/(K$68+4),0))</f>
        <v>50</v>
      </c>
      <c r="M45" s="44">
        <f>IF(ISNA(VLOOKUP($B45,'Race 5'!$A$5:$I$27,8,FALSE)),"DNC",VLOOKUP($B45,'Race 5'!$A$5:$I$27,8,FALSE))</f>
        <v>15</v>
      </c>
      <c r="N45" s="45">
        <f>IF(AND(M45&lt;50,M45&gt;0),400/(M45+3),IF(M45="DNF",400/(M$68+4),0))</f>
        <v>22.222222222222221</v>
      </c>
      <c r="O45" s="46">
        <f>+N45+L45+J45+H45+F45</f>
        <v>193.27485380116963</v>
      </c>
      <c r="P45" s="47">
        <f>+O45-R45</f>
        <v>172.22222222222226</v>
      </c>
      <c r="Q45" s="48">
        <f>RANK(P45,$P$4:$P$69,0)</f>
        <v>10</v>
      </c>
      <c r="R45" s="50">
        <f>MIN(S45:W45)</f>
        <v>21.05263157894737</v>
      </c>
      <c r="S45" s="50">
        <f>+F45</f>
        <v>21.05263157894737</v>
      </c>
      <c r="T45" s="50">
        <f>+H45</f>
        <v>33.333333333333336</v>
      </c>
      <c r="U45" s="50">
        <f>+J45</f>
        <v>66.666666666666671</v>
      </c>
      <c r="V45" s="50">
        <f>+L45</f>
        <v>50</v>
      </c>
      <c r="W45" s="50">
        <f>+N45</f>
        <v>22.222222222222221</v>
      </c>
    </row>
    <row r="46" spans="1:23" ht="12.75" customHeight="1">
      <c r="A46">
        <f>IF(SUM(E46:N46)=0,0,1)</f>
        <v>1</v>
      </c>
      <c r="B46" s="4">
        <v>107</v>
      </c>
      <c r="C46" s="43" t="str">
        <f>VLOOKUP($B46,[1]Sheet1!$A$3:$C$89,2)</f>
        <v>By Golly</v>
      </c>
      <c r="D46" s="43" t="str">
        <f>VLOOKUP($B46,[1]Sheet1!$A$3:$C$89,3)</f>
        <v>G Bird</v>
      </c>
      <c r="E46" s="44">
        <f>IF(ISNA(VLOOKUP($B46,'Race 1'!$A$5:$I$33,8,FALSE)),"DNC",VLOOKUP($B46,'Race 1'!$A$5:$I$33,8,FALSE))</f>
        <v>9</v>
      </c>
      <c r="F46" s="45">
        <f>IF(AND(E46&lt;50,E46&gt;0),400/(E46+3),IF(E46="DNF",400/(E$68+4),0))</f>
        <v>33.333333333333336</v>
      </c>
      <c r="G46" s="44">
        <f>IF(ISNA(VLOOKUP($B46,'Race 2'!$A$5:$I$25,8,FALSE)),"DNC",VLOOKUP($B46,'Race 2'!$A$5:$I$25,8,FALSE))</f>
        <v>12</v>
      </c>
      <c r="H46" s="45">
        <f>IF(AND(G46&lt;50,G46&gt;0),400/(G46+3),IF(G46="DNF",400/(G$68+4),0))</f>
        <v>26.666666666666668</v>
      </c>
      <c r="I46" s="44">
        <f>IF(ISNA(VLOOKUP($B46,'Race 3'!$A$5:$I$25,8,FALSE)),"DNC",VLOOKUP($B46,'Race 3'!$A$5:$I$25,8,FALSE))</f>
        <v>7</v>
      </c>
      <c r="J46" s="45">
        <f>IF(AND(I46&lt;50,I46&gt;0),400/(I46+3),IF(I46="DNF",400/(I$68+4),0))</f>
        <v>40</v>
      </c>
      <c r="K46" s="44">
        <f>IF(ISNA(VLOOKUP($B46,'Race 4'!$A$5:$I$25,8,FALSE)),"DNC",VLOOKUP($B46,'Race 4'!$A$5:$I$25,8,FALSE))</f>
        <v>14</v>
      </c>
      <c r="L46" s="45">
        <f>IF(AND(K46&lt;50,K46&gt;0),400/(K46+3),IF(K46="DNF",400/(K$68+4),0))</f>
        <v>23.529411764705884</v>
      </c>
      <c r="M46" s="44">
        <f>IF(ISNA(VLOOKUP($B46,'Race 5'!$A$5:$I$27,8,FALSE)),"DNC",VLOOKUP($B46,'Race 5'!$A$5:$I$27,8,FALSE))</f>
        <v>4</v>
      </c>
      <c r="N46" s="45">
        <f>IF(AND(M46&lt;50,M46&gt;0),400/(M46+3),IF(M46="DNF",400/(M$68+4),0))</f>
        <v>57.142857142857146</v>
      </c>
      <c r="O46" s="46">
        <f>+N46+L46+J46+H46+F46</f>
        <v>180.67226890756302</v>
      </c>
      <c r="P46" s="47">
        <f>+O46-R46</f>
        <v>157.14285714285714</v>
      </c>
      <c r="Q46" s="48">
        <f>RANK(P46,$P$4:$P$69,0)</f>
        <v>11</v>
      </c>
      <c r="R46" s="50">
        <f>MIN(S46:W46)</f>
        <v>23.529411764705884</v>
      </c>
      <c r="S46" s="50">
        <f>+F46</f>
        <v>33.333333333333336</v>
      </c>
      <c r="T46" s="50">
        <f>+H46</f>
        <v>26.666666666666668</v>
      </c>
      <c r="U46" s="50">
        <f>+J46</f>
        <v>40</v>
      </c>
      <c r="V46" s="50">
        <f>+L46</f>
        <v>23.529411764705884</v>
      </c>
      <c r="W46" s="50">
        <f>+N46</f>
        <v>57.142857142857146</v>
      </c>
    </row>
    <row r="47" spans="1:23" ht="14">
      <c r="A47">
        <f>IF(SUM(E47:N47)=0,0,1)</f>
        <v>1</v>
      </c>
      <c r="B47" s="4">
        <v>74</v>
      </c>
      <c r="C47" s="43" t="str">
        <f>VLOOKUP($B47,[1]Sheet1!$A$3:$C$89,2)</f>
        <v>Limit</v>
      </c>
      <c r="D47" s="43" t="str">
        <f>VLOOKUP($B47,[1]Sheet1!$A$3:$C$89,3)</f>
        <v>J Boraston</v>
      </c>
      <c r="E47" s="44">
        <f>IF(ISNA(VLOOKUP($B47,'Race 1'!$A$5:$I$33,8,FALSE)),"DNC",VLOOKUP($B47,'Race 1'!$A$5:$I$33,8,FALSE))</f>
        <v>7</v>
      </c>
      <c r="F47" s="45">
        <f>IF(AND(E47&lt;50,E47&gt;0),400/(E47+3),IF(E47="DNF",400/(E$68+4),0))</f>
        <v>40</v>
      </c>
      <c r="G47" s="44">
        <f>IF(ISNA(VLOOKUP($B47,'Race 2'!$A$5:$I$25,8,FALSE)),"DNC",VLOOKUP($B47,'Race 2'!$A$5:$I$25,8,FALSE))</f>
        <v>15</v>
      </c>
      <c r="H47" s="45">
        <f>IF(AND(G47&lt;50,G47&gt;0),400/(G47+3),IF(G47="DNF",400/(G$68+4),0))</f>
        <v>22.222222222222221</v>
      </c>
      <c r="I47" s="44">
        <f>IF(ISNA(VLOOKUP($B47,'Race 3'!$A$5:$I$25,8,FALSE)),"DNC",VLOOKUP($B47,'Race 3'!$A$5:$I$25,8,FALSE))</f>
        <v>4</v>
      </c>
      <c r="J47" s="45">
        <f>IF(AND(I47&lt;50,I47&gt;0),400/(I47+3),IF(I47="DNF",400/(I$68+4),0))</f>
        <v>57.142857142857146</v>
      </c>
      <c r="K47" s="44">
        <f>IF(ISNA(VLOOKUP($B47,'Race 4'!$A$5:$I$25,8,FALSE)),"DNC",VLOOKUP($B47,'Race 4'!$A$5:$I$25,8,FALSE))</f>
        <v>15</v>
      </c>
      <c r="L47" s="45">
        <f>IF(AND(K47&lt;50,K47&gt;0),400/(K47+3),IF(K47="DNF",400/(K$68+4),0))</f>
        <v>22.222222222222221</v>
      </c>
      <c r="M47" s="44">
        <f>IF(ISNA(VLOOKUP($B47,'Race 5'!$A$5:$I$27,8,FALSE)),"DNC",VLOOKUP($B47,'Race 5'!$A$5:$I$27,8,FALSE))</f>
        <v>13</v>
      </c>
      <c r="N47" s="45">
        <f>IF(AND(M47&lt;50,M47&gt;0),400/(M47+3),IF(M47="DNF",400/(M$68+4),0))</f>
        <v>25</v>
      </c>
      <c r="O47" s="46">
        <f>+N47+L47+J47+H47+F47</f>
        <v>166.5873015873016</v>
      </c>
      <c r="P47" s="47">
        <f>+O47-R47</f>
        <v>144.36507936507937</v>
      </c>
      <c r="Q47" s="48">
        <f>RANK(P47,$P$4:$P$69,0)</f>
        <v>12</v>
      </c>
      <c r="R47" s="50">
        <f>MIN(S47:W47)</f>
        <v>22.222222222222221</v>
      </c>
      <c r="S47" s="50">
        <f>+F47</f>
        <v>40</v>
      </c>
      <c r="T47" s="50">
        <f>+H47</f>
        <v>22.222222222222221</v>
      </c>
      <c r="U47" s="50">
        <f>+J47</f>
        <v>57.142857142857146</v>
      </c>
      <c r="V47" s="50">
        <f>+L47</f>
        <v>22.222222222222221</v>
      </c>
      <c r="W47" s="50">
        <f>+N47</f>
        <v>25</v>
      </c>
    </row>
    <row r="48" spans="1:23" ht="12.75" hidden="1" customHeight="1">
      <c r="A48">
        <f>IF(SUM(E48:N48)=0,0,1)</f>
        <v>0</v>
      </c>
      <c r="B48" s="4">
        <v>260</v>
      </c>
      <c r="C48" s="43" t="str">
        <f>VLOOKUP($B48,[1]Sheet1!$A$3:$C$89,2)</f>
        <v>Mi Mistress</v>
      </c>
      <c r="D48" s="43" t="str">
        <f>VLOOKUP($B48,[1]Sheet1!$A$3:$C$89,3)</f>
        <v>W Howard</v>
      </c>
      <c r="E48" s="44" t="str">
        <f>IF(ISNA(VLOOKUP($B48,'Race 1'!$A$5:$I$33,8,FALSE)),"DNC",VLOOKUP($B48,'Race 1'!$A$5:$I$33,8,FALSE))</f>
        <v>DNC</v>
      </c>
      <c r="F48" s="45">
        <f>IF(AND(E48&lt;50,E48&gt;0),400/(E48+3),IF(E48="DNF",400/(E$68+4),0))</f>
        <v>0</v>
      </c>
      <c r="G48" s="44" t="str">
        <f>IF(ISNA(VLOOKUP($B48,'Race 2'!$A$5:$I$25,8,FALSE)),"DNC",VLOOKUP($B48,'Race 2'!$A$5:$I$25,8,FALSE))</f>
        <v>DNC</v>
      </c>
      <c r="H48" s="45">
        <f>IF(AND(G48&lt;50,G48&gt;0),400/(G48+3),IF(G48="DNF",400/(G$68+4),0))</f>
        <v>0</v>
      </c>
      <c r="I48" s="44" t="str">
        <f>IF(ISNA(VLOOKUP($B48,'Race 3'!$A$5:$I$25,8,FALSE)),"DNC",VLOOKUP($B48,'Race 3'!$A$5:$I$25,8,FALSE))</f>
        <v>DNC</v>
      </c>
      <c r="J48" s="45">
        <f>IF(AND(I48&lt;50,I48&gt;0),400/(I48+3),IF(I48="DNF",400/(I$68+4),0))</f>
        <v>0</v>
      </c>
      <c r="K48" s="44" t="str">
        <f>IF(ISNA(VLOOKUP($B48,'Race 4'!$A$5:$I$25,8,FALSE)),"DNC",VLOOKUP($B48,'Race 4'!$A$5:$I$25,8,FALSE))</f>
        <v>DNC</v>
      </c>
      <c r="L48" s="45">
        <f>IF(AND(K48&lt;50,K48&gt;0),400/(K48+3),IF(K48="DNF",400/(K$68+4),0))</f>
        <v>0</v>
      </c>
      <c r="M48" s="44" t="str">
        <f>IF(ISNA(VLOOKUP($B48,'Race 5'!$A$5:$I$27,8,FALSE)),"DNC",VLOOKUP($B48,'Race 5'!$A$5:$I$27,8,FALSE))</f>
        <v>DNC</v>
      </c>
      <c r="N48" s="45">
        <f>IF(AND(M48&lt;50,M48&gt;0),400/(M48+3),IF(M48="DNF",400/(M$68+4),0))</f>
        <v>0</v>
      </c>
      <c r="O48" s="46">
        <f>+N48+L48+J48+H48+F48</f>
        <v>0</v>
      </c>
      <c r="P48" s="47">
        <f>+O48-R48</f>
        <v>0</v>
      </c>
      <c r="Q48" s="48">
        <f>RANK(P48,$P$4:$P$69,0)</f>
        <v>20</v>
      </c>
      <c r="R48" s="50">
        <f>MIN(S48:W48)</f>
        <v>0</v>
      </c>
      <c r="S48" s="50">
        <f>+F48</f>
        <v>0</v>
      </c>
      <c r="T48" s="50">
        <f>+H48</f>
        <v>0</v>
      </c>
      <c r="U48" s="50">
        <f>+J48</f>
        <v>0</v>
      </c>
      <c r="V48" s="50">
        <f>+L48</f>
        <v>0</v>
      </c>
      <c r="W48" s="50">
        <f>+N48</f>
        <v>0</v>
      </c>
    </row>
    <row r="49" spans="1:23" ht="12.75" hidden="1" customHeight="1">
      <c r="A49">
        <f>IF(SUM(E49:N49)=0,0,1)</f>
        <v>0</v>
      </c>
      <c r="B49" s="4">
        <v>301</v>
      </c>
      <c r="C49" s="43" t="str">
        <f>VLOOKUP($B49,[1]Sheet1!$A$3:$C$89,2)</f>
        <v>Vave</v>
      </c>
      <c r="D49" s="43" t="str">
        <f>VLOOKUP($B49,[1]Sheet1!$A$3:$C$89,3)</f>
        <v>T Riley</v>
      </c>
      <c r="E49" s="44" t="str">
        <f>IF(ISNA(VLOOKUP($B49,'Race 1'!$A$5:$I$33,8,FALSE)),"DNC",VLOOKUP($B49,'Race 1'!$A$5:$I$33,8,FALSE))</f>
        <v>DNC</v>
      </c>
      <c r="F49" s="45">
        <f>IF(AND(E49&lt;50,E49&gt;0),400/(E49+3),IF(E49="DNF",400/(E$68+4),0))</f>
        <v>0</v>
      </c>
      <c r="G49" s="44" t="str">
        <f>IF(ISNA(VLOOKUP($B49,'Race 2'!$A$5:$I$25,8,FALSE)),"DNC",VLOOKUP($B49,'Race 2'!$A$5:$I$25,8,FALSE))</f>
        <v>DNC</v>
      </c>
      <c r="H49" s="45">
        <f>IF(AND(G49&lt;50,G49&gt;0),400/(G49+3),IF(G49="DNF",400/(G$68+4),0))</f>
        <v>0</v>
      </c>
      <c r="I49" s="44" t="str">
        <f>IF(ISNA(VLOOKUP($B49,'Race 3'!$A$5:$I$25,8,FALSE)),"DNC",VLOOKUP($B49,'Race 3'!$A$5:$I$25,8,FALSE))</f>
        <v>DNC</v>
      </c>
      <c r="J49" s="45">
        <f>IF(AND(I49&lt;50,I49&gt;0),400/(I49+3),IF(I49="DNF",400/(I$68+4),0))</f>
        <v>0</v>
      </c>
      <c r="K49" s="44" t="str">
        <f>IF(ISNA(VLOOKUP($B49,'Race 4'!$A$5:$I$25,8,FALSE)),"DNC",VLOOKUP($B49,'Race 4'!$A$5:$I$25,8,FALSE))</f>
        <v>DNC</v>
      </c>
      <c r="L49" s="45">
        <f>IF(AND(K49&lt;50,K49&gt;0),400/(K49+3),IF(K49="DNF",400/(K$68+4),0))</f>
        <v>0</v>
      </c>
      <c r="M49" s="44" t="str">
        <f>IF(ISNA(VLOOKUP($B49,'Race 5'!$A$5:$I$27,8,FALSE)),"DNC",VLOOKUP($B49,'Race 5'!$A$5:$I$27,8,FALSE))</f>
        <v>DNC</v>
      </c>
      <c r="N49" s="45">
        <f>IF(AND(M49&lt;50,M49&gt;0),400/(M49+3),IF(M49="DNF",400/(M$68+4),0))</f>
        <v>0</v>
      </c>
      <c r="O49" s="46">
        <f>+N49+L49+J49+H49+F49</f>
        <v>0</v>
      </c>
      <c r="P49" s="47">
        <f>+O49-R49</f>
        <v>0</v>
      </c>
      <c r="Q49" s="48">
        <f>RANK(P49,$P$4:$P$69,0)</f>
        <v>20</v>
      </c>
      <c r="R49" s="50">
        <f>MIN(S49:W49)</f>
        <v>0</v>
      </c>
      <c r="S49" s="50">
        <f>+F49</f>
        <v>0</v>
      </c>
      <c r="T49" s="50">
        <f>+H49</f>
        <v>0</v>
      </c>
      <c r="U49" s="50">
        <f>+J49</f>
        <v>0</v>
      </c>
      <c r="V49" s="50">
        <f>+L49</f>
        <v>0</v>
      </c>
      <c r="W49" s="50">
        <f>+N49</f>
        <v>0</v>
      </c>
    </row>
    <row r="50" spans="1:23" ht="12.75" customHeight="1">
      <c r="A50">
        <f>IF(SUM(E50:N50)=0,0,1)</f>
        <v>1</v>
      </c>
      <c r="B50" s="4">
        <v>39</v>
      </c>
      <c r="C50" s="43" t="str">
        <f>VLOOKUP($B50,[1]Sheet1!$A$3:$C$89,2)</f>
        <v>Windbag II</v>
      </c>
      <c r="D50" s="43" t="str">
        <f>VLOOKUP($B50,[1]Sheet1!$A$3:$C$89,3)</f>
        <v>D Pulley</v>
      </c>
      <c r="E50" s="44">
        <f>IF(ISNA(VLOOKUP($B50,'Race 1'!$A$5:$I$33,8,FALSE)),"DNC",VLOOKUP($B50,'Race 1'!$A$5:$I$33,8,FALSE))</f>
        <v>15</v>
      </c>
      <c r="F50" s="45">
        <f>IF(AND(E50&lt;50,E50&gt;0),400/(E50+3),IF(E50="DNF",400/(E$68+4),0))</f>
        <v>22.222222222222221</v>
      </c>
      <c r="G50" s="44">
        <f>IF(ISNA(VLOOKUP($B50,'Race 2'!$A$5:$I$25,8,FALSE)),"DNC",VLOOKUP($B50,'Race 2'!$A$5:$I$25,8,FALSE))</f>
        <v>13</v>
      </c>
      <c r="H50" s="45">
        <f>IF(AND(G50&lt;50,G50&gt;0),400/(G50+3),IF(G50="DNF",400/(G$68+4),0))</f>
        <v>25</v>
      </c>
      <c r="I50" s="44">
        <f>IF(ISNA(VLOOKUP($B50,'Race 3'!$A$5:$I$25,8,FALSE)),"DNC",VLOOKUP($B50,'Race 3'!$A$5:$I$25,8,FALSE))</f>
        <v>10</v>
      </c>
      <c r="J50" s="45">
        <f>IF(AND(I50&lt;50,I50&gt;0),400/(I50+3),IF(I50="DNF",400/(I$68+4),0))</f>
        <v>30.76923076923077</v>
      </c>
      <c r="K50" s="44">
        <f>IF(ISNA(VLOOKUP($B50,'Race 4'!$A$5:$I$25,8,FALSE)),"DNC",VLOOKUP($B50,'Race 4'!$A$5:$I$25,8,FALSE))</f>
        <v>13</v>
      </c>
      <c r="L50" s="45">
        <f>IF(AND(K50&lt;50,K50&gt;0),400/(K50+3),IF(K50="DNF",400/(K$68+4),0))</f>
        <v>25</v>
      </c>
      <c r="M50" s="44">
        <f>IF(ISNA(VLOOKUP($B50,'Race 5'!$A$5:$I$27,8,FALSE)),"DNC",VLOOKUP($B50,'Race 5'!$A$5:$I$27,8,FALSE))</f>
        <v>5</v>
      </c>
      <c r="N50" s="45">
        <f>IF(AND(M50&lt;50,M50&gt;0),400/(M50+3),IF(M50="DNF",400/(M$68+4),0))</f>
        <v>50</v>
      </c>
      <c r="O50" s="46">
        <f>+N50+L50+J50+H50+F50</f>
        <v>152.991452991453</v>
      </c>
      <c r="P50" s="47">
        <f>+O50-R50</f>
        <v>130.76923076923077</v>
      </c>
      <c r="Q50" s="48">
        <f>RANK(P50,$P$4:$P$69,0)</f>
        <v>13</v>
      </c>
      <c r="R50" s="50">
        <f>MIN(S50:W50)</f>
        <v>22.222222222222221</v>
      </c>
      <c r="S50" s="50">
        <f>+F50</f>
        <v>22.222222222222221</v>
      </c>
      <c r="T50" s="50">
        <f>+H50</f>
        <v>25</v>
      </c>
      <c r="U50" s="50">
        <f>+J50</f>
        <v>30.76923076923077</v>
      </c>
      <c r="V50" s="50">
        <f>+L50</f>
        <v>25</v>
      </c>
      <c r="W50" s="50">
        <f>+N50</f>
        <v>50</v>
      </c>
    </row>
    <row r="51" spans="1:23" ht="12.75" hidden="1" customHeight="1">
      <c r="A51">
        <f>IF(SUM(E51:N51)=0,0,1)</f>
        <v>0</v>
      </c>
      <c r="B51" s="4">
        <v>314</v>
      </c>
      <c r="C51" s="43" t="str">
        <f>VLOOKUP($B51,[1]Sheet1!$A$3:$C$89,2)</f>
        <v>Chortle</v>
      </c>
      <c r="D51" s="43" t="str">
        <f>VLOOKUP($B51,[1]Sheet1!$A$3:$C$89,3)</f>
        <v>G McKenzie</v>
      </c>
      <c r="E51" s="44" t="str">
        <f>IF(ISNA(VLOOKUP($B51,'Race 1'!$A$5:$I$33,8,FALSE)),"DNC",VLOOKUP($B51,'Race 1'!$A$5:$I$33,8,FALSE))</f>
        <v>DNC</v>
      </c>
      <c r="F51" s="45">
        <f>IF(AND(E51&lt;50,E51&gt;0),400/(E51+3),IF(E51="DNF",400/(E$68+4),0))</f>
        <v>0</v>
      </c>
      <c r="G51" s="44" t="str">
        <f>IF(ISNA(VLOOKUP($B51,'Race 2'!$A$5:$I$25,8,FALSE)),"DNC",VLOOKUP($B51,'Race 2'!$A$5:$I$25,8,FALSE))</f>
        <v>DNC</v>
      </c>
      <c r="H51" s="45">
        <f>IF(AND(G51&lt;50,G51&gt;0),400/(G51+3),IF(G51="DNF",400/(G$68+4),0))</f>
        <v>0</v>
      </c>
      <c r="I51" s="44" t="str">
        <f>IF(ISNA(VLOOKUP($B51,'Race 3'!$A$5:$I$25,8,FALSE)),"DNC",VLOOKUP($B51,'Race 3'!$A$5:$I$25,8,FALSE))</f>
        <v>DNC</v>
      </c>
      <c r="J51" s="45">
        <f>IF(AND(I51&lt;50,I51&gt;0),400/(I51+3),IF(I51="DNF",400/(I$68+4),0))</f>
        <v>0</v>
      </c>
      <c r="K51" s="44" t="str">
        <f>IF(ISNA(VLOOKUP($B51,'Race 4'!$A$5:$I$25,8,FALSE)),"DNC",VLOOKUP($B51,'Race 4'!$A$5:$I$25,8,FALSE))</f>
        <v>DNC</v>
      </c>
      <c r="L51" s="45">
        <f>IF(AND(K51&lt;50,K51&gt;0),400/(K51+3),IF(K51="DNF",400/(K$68+4),0))</f>
        <v>0</v>
      </c>
      <c r="M51" s="44" t="str">
        <f>IF(ISNA(VLOOKUP($B51,'Race 5'!$A$5:$I$27,8,FALSE)),"DNC",VLOOKUP($B51,'Race 5'!$A$5:$I$27,8,FALSE))</f>
        <v>DNC</v>
      </c>
      <c r="N51" s="45">
        <f>IF(AND(M51&lt;50,M51&gt;0),400/(M51+3),IF(M51="DNF",400/(M$68+4),0))</f>
        <v>0</v>
      </c>
      <c r="O51" s="46">
        <f>+N51+L51+J51+H51+F51</f>
        <v>0</v>
      </c>
      <c r="P51" s="47">
        <f>+O51-R51</f>
        <v>0</v>
      </c>
      <c r="Q51" s="48">
        <f>RANK(P51,$P$4:$P$69,0)</f>
        <v>20</v>
      </c>
      <c r="R51" s="50">
        <f>MIN(S51:W51)</f>
        <v>0</v>
      </c>
      <c r="S51" s="50">
        <f>+F51</f>
        <v>0</v>
      </c>
      <c r="T51" s="50">
        <f>+H51</f>
        <v>0</v>
      </c>
      <c r="U51" s="50">
        <f>+J51</f>
        <v>0</v>
      </c>
      <c r="V51" s="50">
        <f>+L51</f>
        <v>0</v>
      </c>
      <c r="W51" s="50">
        <f>+N51</f>
        <v>0</v>
      </c>
    </row>
    <row r="52" spans="1:23" ht="12.75" hidden="1" customHeight="1">
      <c r="A52">
        <f>IF(SUM(E52:N52)=0,0,1)</f>
        <v>0</v>
      </c>
      <c r="B52" s="4">
        <v>316</v>
      </c>
      <c r="C52" s="43" t="str">
        <f>VLOOKUP($B52,[1]Sheet1!$A$3:$C$89,2)</f>
        <v>Red Hot Prawn</v>
      </c>
      <c r="D52" s="43" t="str">
        <f>VLOOKUP($B52,[1]Sheet1!$A$3:$C$89,3)</f>
        <v>T Ornsby</v>
      </c>
      <c r="E52" s="44" t="str">
        <f>IF(ISNA(VLOOKUP($B52,'Race 1'!$A$5:$I$33,8,FALSE)),"DNC",VLOOKUP($B52,'Race 1'!$A$5:$I$33,8,FALSE))</f>
        <v>DNC</v>
      </c>
      <c r="F52" s="45">
        <f>IF(AND(E52&lt;50,E52&gt;0),400/(E52+3),IF(E52="DNF",400/(E$68+4),0))</f>
        <v>0</v>
      </c>
      <c r="G52" s="44" t="str">
        <f>IF(ISNA(VLOOKUP($B52,'Race 2'!$A$5:$I$25,8,FALSE)),"DNC",VLOOKUP($B52,'Race 2'!$A$5:$I$25,8,FALSE))</f>
        <v>DNC</v>
      </c>
      <c r="H52" s="45">
        <f>IF(AND(G52&lt;50,G52&gt;0),400/(G52+3),IF(G52="DNF",400/(G$68+4),0))</f>
        <v>0</v>
      </c>
      <c r="I52" s="44" t="str">
        <f>IF(ISNA(VLOOKUP($B52,'Race 3'!$A$5:$I$25,8,FALSE)),"DNC",VLOOKUP($B52,'Race 3'!$A$5:$I$25,8,FALSE))</f>
        <v>DNC</v>
      </c>
      <c r="J52" s="45">
        <f>IF(AND(I52&lt;50,I52&gt;0),400/(I52+3),IF(I52="DNF",400/(I$68+4),0))</f>
        <v>0</v>
      </c>
      <c r="K52" s="44" t="str">
        <f>IF(ISNA(VLOOKUP($B52,'Race 4'!$A$5:$I$25,8,FALSE)),"DNC",VLOOKUP($B52,'Race 4'!$A$5:$I$25,8,FALSE))</f>
        <v>DNC</v>
      </c>
      <c r="L52" s="45">
        <f>IF(AND(K52&lt;50,K52&gt;0),400/(K52+3),IF(K52="DNF",400/(K$68+4),0))</f>
        <v>0</v>
      </c>
      <c r="M52" s="44" t="str">
        <f>IF(ISNA(VLOOKUP($B52,'Race 5'!$A$5:$I$27,8,FALSE)),"DNC",VLOOKUP($B52,'Race 5'!$A$5:$I$27,8,FALSE))</f>
        <v>DNC</v>
      </c>
      <c r="N52" s="45">
        <f>IF(AND(M52&lt;50,M52&gt;0),400/(M52+3),IF(M52="DNF",400/(M$68+4),0))</f>
        <v>0</v>
      </c>
      <c r="O52" s="46">
        <f>+N52+L52+J52+H52+F52</f>
        <v>0</v>
      </c>
      <c r="P52" s="47">
        <f>+O52-R52</f>
        <v>0</v>
      </c>
      <c r="Q52" s="48">
        <f>RANK(P52,$P$4:$P$69,0)</f>
        <v>20</v>
      </c>
      <c r="R52" s="50">
        <f>MIN(S52:W52)</f>
        <v>0</v>
      </c>
      <c r="S52" s="50">
        <f>+F52</f>
        <v>0</v>
      </c>
      <c r="T52" s="50">
        <f>+H52</f>
        <v>0</v>
      </c>
      <c r="U52" s="50">
        <f>+J52</f>
        <v>0</v>
      </c>
      <c r="V52" s="50">
        <f>+L52</f>
        <v>0</v>
      </c>
      <c r="W52" s="50">
        <f>+N52</f>
        <v>0</v>
      </c>
    </row>
    <row r="53" spans="1:23" ht="12.75" customHeight="1">
      <c r="A53">
        <f>IF(SUM(E53:N53)=0,0,1)</f>
        <v>1</v>
      </c>
      <c r="B53" s="4">
        <v>252</v>
      </c>
      <c r="C53" s="43" t="str">
        <f>VLOOKUP($B53,[1]Sheet1!$A$3:$C$89,2)</f>
        <v>Twilight</v>
      </c>
      <c r="D53" s="43" t="str">
        <f>VLOOKUP($B53,[1]Sheet1!$A$3:$C$89,3)</f>
        <v>T Kite</v>
      </c>
      <c r="E53" s="44">
        <f>IF(ISNA(VLOOKUP($B53,'Race 1'!$A$5:$I$33,8,FALSE)),"DNC",VLOOKUP($B53,'Race 1'!$A$5:$I$33,8,FALSE))</f>
        <v>14</v>
      </c>
      <c r="F53" s="45">
        <f>IF(AND(E53&lt;50,E53&gt;0),400/(E53+3),IF(E53="DNF",400/(E$68+4),0))</f>
        <v>23.529411764705884</v>
      </c>
      <c r="G53" s="44">
        <f>IF(ISNA(VLOOKUP($B53,'Race 2'!$A$5:$I$25,8,FALSE)),"DNC",VLOOKUP($B53,'Race 2'!$A$5:$I$25,8,FALSE))</f>
        <v>6</v>
      </c>
      <c r="H53" s="45">
        <f>IF(AND(G53&lt;50,G53&gt;0),400/(G53+3),IF(G53="DNF",400/(G$68+4),0))</f>
        <v>44.444444444444443</v>
      </c>
      <c r="I53" s="44" t="str">
        <f>IF(ISNA(VLOOKUP($B53,'Race 3'!$A$5:$I$25,8,FALSE)),"DNC",VLOOKUP($B53,'Race 3'!$A$5:$I$25,8,FALSE))</f>
        <v>dnf</v>
      </c>
      <c r="J53" s="45">
        <f>IF(AND(I53&lt;50,I53&gt;0),400/(I53+3),IF(I53="DNF",400/(I$68+4),0))</f>
        <v>17.391304347826086</v>
      </c>
      <c r="K53" s="44">
        <f>IF(ISNA(VLOOKUP($B53,'Race 4'!$A$5:$I$25,8,FALSE)),"DNC",VLOOKUP($B53,'Race 4'!$A$5:$I$25,8,FALSE))</f>
        <v>12</v>
      </c>
      <c r="L53" s="45">
        <f>IF(AND(K53&lt;50,K53&gt;0),400/(K53+3),IF(K53="DNF",400/(K$68+4),0))</f>
        <v>26.666666666666668</v>
      </c>
      <c r="M53" s="44">
        <f>IF(ISNA(VLOOKUP($B53,'Race 5'!$A$5:$I$27,8,FALSE)),"DNC",VLOOKUP($B53,'Race 5'!$A$5:$I$27,8,FALSE))</f>
        <v>9</v>
      </c>
      <c r="N53" s="45">
        <f>IF(AND(M53&lt;50,M53&gt;0),400/(M53+3),IF(M53="DNF",400/(M$68+4),0))</f>
        <v>33.333333333333336</v>
      </c>
      <c r="O53" s="46">
        <f>+N53+L53+J53+H53+F53</f>
        <v>145.36516055697643</v>
      </c>
      <c r="P53" s="47">
        <f>+O53-R53</f>
        <v>127.97385620915034</v>
      </c>
      <c r="Q53" s="48">
        <f>RANK(P53,$P$4:$P$69,0)</f>
        <v>14</v>
      </c>
      <c r="R53" s="50">
        <f>MIN(S53:W53)</f>
        <v>17.391304347826086</v>
      </c>
      <c r="S53" s="50">
        <f>+F53</f>
        <v>23.529411764705884</v>
      </c>
      <c r="T53" s="50">
        <f>+H53</f>
        <v>44.444444444444443</v>
      </c>
      <c r="U53" s="50">
        <f>+J53</f>
        <v>17.391304347826086</v>
      </c>
      <c r="V53" s="50">
        <f>+L53</f>
        <v>26.666666666666668</v>
      </c>
      <c r="W53" s="50">
        <f>+N53</f>
        <v>33.333333333333336</v>
      </c>
    </row>
    <row r="54" spans="1:23" ht="14">
      <c r="A54">
        <f>IF(SUM(E54:N54)=0,0,1)</f>
        <v>1</v>
      </c>
      <c r="B54" s="4">
        <v>317</v>
      </c>
      <c r="C54" s="43" t="str">
        <f>VLOOKUP($B54,[1]Sheet1!$A$3:$C$89,2)</f>
        <v>Jiffy</v>
      </c>
      <c r="D54" s="43" t="str">
        <f>VLOOKUP($B54,[1]Sheet1!$A$3:$C$89,3)</f>
        <v>M Hay</v>
      </c>
      <c r="E54" s="44">
        <f>IF(ISNA(VLOOKUP($B54,'Race 1'!$A$5:$I$33,8,FALSE)),"DNC",VLOOKUP($B54,'Race 1'!$A$5:$I$33,8,FALSE))</f>
        <v>13</v>
      </c>
      <c r="F54" s="45">
        <f>IF(AND(E54&lt;50,E54&gt;0),400/(E54+3),IF(E54="DNF",400/(E$68+4),0))</f>
        <v>25</v>
      </c>
      <c r="G54" s="44">
        <f>IF(ISNA(VLOOKUP($B54,'Race 2'!$A$5:$I$25,8,FALSE)),"DNC",VLOOKUP($B54,'Race 2'!$A$5:$I$25,8,FALSE))</f>
        <v>11</v>
      </c>
      <c r="H54" s="45">
        <f>IF(AND(G54&lt;50,G54&gt;0),400/(G54+3),IF(G54="DNF",400/(G$68+4),0))</f>
        <v>28.571428571428573</v>
      </c>
      <c r="I54" s="44" t="str">
        <f>IF(ISNA(VLOOKUP($B54,'Race 3'!$A$5:$I$25,8,FALSE)),"DNC",VLOOKUP($B54,'Race 3'!$A$5:$I$25,8,FALSE))</f>
        <v>dnf</v>
      </c>
      <c r="J54" s="45">
        <f>IF(AND(I54&lt;50,I54&gt;0),400/(I54+3),IF(I54="DNF",400/(I$68+4),0))</f>
        <v>17.391304347826086</v>
      </c>
      <c r="K54" s="44">
        <f>IF(ISNA(VLOOKUP($B54,'Race 4'!$A$5:$I$25,8,FALSE)),"DNC",VLOOKUP($B54,'Race 4'!$A$5:$I$25,8,FALSE))</f>
        <v>8</v>
      </c>
      <c r="L54" s="45">
        <f>IF(AND(K54&lt;50,K54&gt;0),400/(K54+3),IF(K54="DNF",400/(K$68+4),0))</f>
        <v>36.363636363636367</v>
      </c>
      <c r="M54" s="44">
        <f>IF(ISNA(VLOOKUP($B54,'Race 5'!$A$5:$I$27,8,FALSE)),"DNC",VLOOKUP($B54,'Race 5'!$A$5:$I$27,8,FALSE))</f>
        <v>16</v>
      </c>
      <c r="N54" s="45">
        <f>IF(AND(M54&lt;50,M54&gt;0),400/(M54+3),IF(M54="DNF",400/(M$68+4),0))</f>
        <v>21.05263157894737</v>
      </c>
      <c r="O54" s="46">
        <f>+N54+L54+J54+H54+F54</f>
        <v>128.37900086183839</v>
      </c>
      <c r="P54" s="47">
        <f>+O54-R54</f>
        <v>110.9876965140123</v>
      </c>
      <c r="Q54" s="48">
        <f>RANK(P54,$P$4:$P$69,0)</f>
        <v>15</v>
      </c>
      <c r="R54" s="50">
        <f>MIN(S54:W54)</f>
        <v>17.391304347826086</v>
      </c>
      <c r="S54" s="50">
        <f>+F54</f>
        <v>25</v>
      </c>
      <c r="T54" s="50">
        <f>+H54</f>
        <v>28.571428571428573</v>
      </c>
      <c r="U54" s="50">
        <f>+J54</f>
        <v>17.391304347826086</v>
      </c>
      <c r="V54" s="50">
        <f>+L54</f>
        <v>36.363636363636367</v>
      </c>
      <c r="W54" s="50">
        <f>+N54</f>
        <v>21.05263157894737</v>
      </c>
    </row>
    <row r="55" spans="1:23" ht="14" hidden="1">
      <c r="A55">
        <f>IF(SUM(E55:N55)=0,0,1)</f>
        <v>0</v>
      </c>
      <c r="B55" s="4">
        <v>319</v>
      </c>
      <c r="C55" s="43" t="str">
        <f>VLOOKUP($B55,[1]Sheet1!$A$3:$C$89,2)</f>
        <v>Shogun</v>
      </c>
      <c r="D55" s="43" t="str">
        <f>VLOOKUP($B55,[1]Sheet1!$A$3:$C$89,3)</f>
        <v>G Hutt</v>
      </c>
      <c r="E55" s="44" t="str">
        <f>IF(ISNA(VLOOKUP($B55,'Race 1'!$A$5:$I$33,8,FALSE)),"DNC",VLOOKUP($B55,'Race 1'!$A$5:$I$33,8,FALSE))</f>
        <v>DNC</v>
      </c>
      <c r="F55" s="45">
        <f>IF(AND(E55&lt;50,E55&gt;0),400/(E55+3),IF(E55="DNF",400/(E$68+4),0))</f>
        <v>0</v>
      </c>
      <c r="G55" s="44" t="str">
        <f>IF(ISNA(VLOOKUP($B55,'Race 2'!$A$5:$I$25,8,FALSE)),"DNC",VLOOKUP($B55,'Race 2'!$A$5:$I$25,8,FALSE))</f>
        <v>DNC</v>
      </c>
      <c r="H55" s="45">
        <f>IF(AND(G55&lt;50,G55&gt;0),400/(G55+3),IF(G55="DNF",400/(G$68+4),0))</f>
        <v>0</v>
      </c>
      <c r="I55" s="44" t="str">
        <f>IF(ISNA(VLOOKUP($B55,'Race 3'!$A$5:$I$25,8,FALSE)),"DNC",VLOOKUP($B55,'Race 3'!$A$5:$I$25,8,FALSE))</f>
        <v>DNC</v>
      </c>
      <c r="J55" s="45">
        <f>IF(AND(I55&lt;50,I55&gt;0),400/(I55+3),IF(I55="DNF",400/(I$68+4),0))</f>
        <v>0</v>
      </c>
      <c r="K55" s="44" t="str">
        <f>IF(ISNA(VLOOKUP($B55,'Race 4'!$A$5:$I$25,8,FALSE)),"DNC",VLOOKUP($B55,'Race 4'!$A$5:$I$25,8,FALSE))</f>
        <v>DNC</v>
      </c>
      <c r="L55" s="45">
        <f>IF(AND(K55&lt;50,K55&gt;0),400/(K55+3),IF(K55="DNF",400/(K$68+4),0))</f>
        <v>0</v>
      </c>
      <c r="M55" s="44" t="str">
        <f>IF(ISNA(VLOOKUP($B55,'Race 5'!$A$5:$I$27,8,FALSE)),"DNC",VLOOKUP($B55,'Race 5'!$A$5:$I$27,8,FALSE))</f>
        <v>DNC</v>
      </c>
      <c r="N55" s="45">
        <f>IF(AND(M55&lt;50,M55&gt;0),400/(M55+3),IF(M55="DNF",400/(M$68+4),0))</f>
        <v>0</v>
      </c>
      <c r="O55" s="46">
        <f>+N55+L55+J55+H55+F55</f>
        <v>0</v>
      </c>
      <c r="P55" s="47">
        <f>+O55-R55</f>
        <v>0</v>
      </c>
      <c r="Q55" s="48">
        <f>RANK(P55,$P$4:$P$69,0)</f>
        <v>20</v>
      </c>
      <c r="R55" s="50">
        <f>MIN(S55:W55)</f>
        <v>0</v>
      </c>
      <c r="S55" s="50">
        <f>+F55</f>
        <v>0</v>
      </c>
      <c r="T55" s="50">
        <f>+H55</f>
        <v>0</v>
      </c>
      <c r="U55" s="50">
        <f>+J55</f>
        <v>0</v>
      </c>
      <c r="V55" s="50">
        <f>+L55</f>
        <v>0</v>
      </c>
      <c r="W55" s="50">
        <f>+N55</f>
        <v>0</v>
      </c>
    </row>
    <row r="56" spans="1:23" ht="12.75" hidden="1" customHeight="1">
      <c r="A56">
        <f>IF(SUM(E56:N56)=0,0,1)</f>
        <v>0</v>
      </c>
      <c r="B56" s="4">
        <v>320</v>
      </c>
      <c r="C56" s="43" t="str">
        <f>VLOOKUP($B56,[1]Sheet1!$A$3:$C$89,2)</f>
        <v>William Tell</v>
      </c>
      <c r="D56" s="43" t="str">
        <f>VLOOKUP($B56,[1]Sheet1!$A$3:$C$89,3)</f>
        <v>K Dawson</v>
      </c>
      <c r="E56" s="44" t="str">
        <f>IF(ISNA(VLOOKUP($B56,'Race 1'!$A$5:$I$33,8,FALSE)),"DNC",VLOOKUP($B56,'Race 1'!$A$5:$I$33,8,FALSE))</f>
        <v>DNC</v>
      </c>
      <c r="F56" s="45">
        <f>IF(AND(E56&lt;50,E56&gt;0),400/(E56+3),IF(E56="DNF",400/(E$68+4),0))</f>
        <v>0</v>
      </c>
      <c r="G56" s="44" t="str">
        <f>IF(ISNA(VLOOKUP($B56,'Race 2'!$A$5:$I$25,8,FALSE)),"DNC",VLOOKUP($B56,'Race 2'!$A$5:$I$25,8,FALSE))</f>
        <v>DNC</v>
      </c>
      <c r="H56" s="45">
        <f>IF(AND(G56&lt;50,G56&gt;0),400/(G56+3),IF(G56="DNF",400/(G$68+4),0))</f>
        <v>0</v>
      </c>
      <c r="I56" s="44" t="str">
        <f>IF(ISNA(VLOOKUP($B56,'Race 3'!$A$5:$I$25,8,FALSE)),"DNC",VLOOKUP($B56,'Race 3'!$A$5:$I$25,8,FALSE))</f>
        <v>DNC</v>
      </c>
      <c r="J56" s="45">
        <f>IF(AND(I56&lt;50,I56&gt;0),400/(I56+3),IF(I56="DNF",400/(I$68+4),0))</f>
        <v>0</v>
      </c>
      <c r="K56" s="44" t="str">
        <f>IF(ISNA(VLOOKUP($B56,'Race 4'!$A$5:$I$25,8,FALSE)),"DNC",VLOOKUP($B56,'Race 4'!$A$5:$I$25,8,FALSE))</f>
        <v>DNC</v>
      </c>
      <c r="L56" s="45">
        <f>IF(AND(K56&lt;50,K56&gt;0),400/(K56+3),IF(K56="DNF",400/(K$68+4),0))</f>
        <v>0</v>
      </c>
      <c r="M56" s="44" t="str">
        <f>IF(ISNA(VLOOKUP($B56,'Race 5'!$A$5:$I$27,8,FALSE)),"DNC",VLOOKUP($B56,'Race 5'!$A$5:$I$27,8,FALSE))</f>
        <v>DNC</v>
      </c>
      <c r="N56" s="45">
        <f>IF(AND(M56&lt;50,M56&gt;0),400/(M56+3),IF(M56="DNF",400/(M$68+4),0))</f>
        <v>0</v>
      </c>
      <c r="O56" s="46">
        <f>+N56+L56+J56+H56+F56</f>
        <v>0</v>
      </c>
      <c r="P56" s="47">
        <f>+O56-R56</f>
        <v>0</v>
      </c>
      <c r="Q56" s="48">
        <f>RANK(P56,$P$4:$P$69,0)</f>
        <v>20</v>
      </c>
      <c r="R56" s="50">
        <f>MIN(S56:W56)</f>
        <v>0</v>
      </c>
      <c r="S56" s="50">
        <f>+F56</f>
        <v>0</v>
      </c>
      <c r="T56" s="50">
        <f>+H56</f>
        <v>0</v>
      </c>
      <c r="U56" s="50">
        <f>+J56</f>
        <v>0</v>
      </c>
      <c r="V56" s="50">
        <f>+L56</f>
        <v>0</v>
      </c>
      <c r="W56" s="50">
        <f>+N56</f>
        <v>0</v>
      </c>
    </row>
    <row r="57" spans="1:23" ht="12.75" hidden="1" customHeight="1">
      <c r="A57">
        <f>IF(SUM(E57:N57)=0,0,1)</f>
        <v>0</v>
      </c>
      <c r="B57" s="4">
        <v>321</v>
      </c>
      <c r="C57" s="43" t="str">
        <f>VLOOKUP($B57,[1]Sheet1!$A$3:$C$89,2)</f>
        <v>Alcyone</v>
      </c>
      <c r="D57" s="43" t="str">
        <f>VLOOKUP($B57,[1]Sheet1!$A$3:$C$89,3)</f>
        <v>P Drummond</v>
      </c>
      <c r="E57" s="44" t="str">
        <f>IF(ISNA(VLOOKUP($B57,'Race 1'!$A$5:$I$33,8,FALSE)),"DNC",VLOOKUP($B57,'Race 1'!$A$5:$I$33,8,FALSE))</f>
        <v>DNC</v>
      </c>
      <c r="F57" s="45">
        <f>IF(AND(E57&lt;50,E57&gt;0),400/(E57+3),IF(E57="DNF",400/(E$68+4),0))</f>
        <v>0</v>
      </c>
      <c r="G57" s="44" t="str">
        <f>IF(ISNA(VLOOKUP($B57,'Race 2'!$A$5:$I$25,8,FALSE)),"DNC",VLOOKUP($B57,'Race 2'!$A$5:$I$25,8,FALSE))</f>
        <v>DNC</v>
      </c>
      <c r="H57" s="45">
        <f>IF(AND(G57&lt;50,G57&gt;0),400/(G57+3),IF(G57="DNF",400/(G$68+4),0))</f>
        <v>0</v>
      </c>
      <c r="I57" s="44" t="str">
        <f>IF(ISNA(VLOOKUP($B57,'Race 3'!$A$5:$I$25,8,FALSE)),"DNC",VLOOKUP($B57,'Race 3'!$A$5:$I$25,8,FALSE))</f>
        <v>DNC</v>
      </c>
      <c r="J57" s="45">
        <f>IF(AND(I57&lt;50,I57&gt;0),400/(I57+3),IF(I57="DNF",400/(I$68+4),0))</f>
        <v>0</v>
      </c>
      <c r="K57" s="44" t="str">
        <f>IF(ISNA(VLOOKUP($B57,'Race 4'!$A$5:$I$25,8,FALSE)),"DNC",VLOOKUP($B57,'Race 4'!$A$5:$I$25,8,FALSE))</f>
        <v>DNC</v>
      </c>
      <c r="L57" s="45">
        <f>IF(AND(K57&lt;50,K57&gt;0),400/(K57+3),IF(K57="DNF",400/(K$68+4),0))</f>
        <v>0</v>
      </c>
      <c r="M57" s="44" t="str">
        <f>IF(ISNA(VLOOKUP($B57,'Race 5'!$A$5:$I$27,8,FALSE)),"DNC",VLOOKUP($B57,'Race 5'!$A$5:$I$27,8,FALSE))</f>
        <v>DNC</v>
      </c>
      <c r="N57" s="45">
        <f>IF(AND(M57&lt;50,M57&gt;0),400/(M57+3),IF(M57="DNF",400/(M$68+4),0))</f>
        <v>0</v>
      </c>
      <c r="O57" s="46">
        <f>+N57+L57+J57+H57+F57</f>
        <v>0</v>
      </c>
      <c r="P57" s="47">
        <f>+O57-R57</f>
        <v>0</v>
      </c>
      <c r="Q57" s="48">
        <f>RANK(P57,$P$4:$P$69,0)</f>
        <v>20</v>
      </c>
      <c r="R57" s="50">
        <f>MIN(S57:W57)</f>
        <v>0</v>
      </c>
      <c r="S57" s="50">
        <f>+F57</f>
        <v>0</v>
      </c>
      <c r="T57" s="50">
        <f>+H57</f>
        <v>0</v>
      </c>
      <c r="U57" s="50">
        <f>+J57</f>
        <v>0</v>
      </c>
      <c r="V57" s="50">
        <f>+L57</f>
        <v>0</v>
      </c>
      <c r="W57" s="50">
        <f>+N57</f>
        <v>0</v>
      </c>
    </row>
    <row r="58" spans="1:23" ht="14">
      <c r="A58">
        <f>IF(SUM(E58:N58)=0,0,1)</f>
        <v>1</v>
      </c>
      <c r="B58" s="4">
        <v>307</v>
      </c>
      <c r="C58" s="43" t="str">
        <f>VLOOKUP($B58,[1]Sheet1!$A$3:$C$89,2)</f>
        <v>Zephere</v>
      </c>
      <c r="D58" s="43" t="s">
        <v>35</v>
      </c>
      <c r="E58" s="44">
        <f>IF(ISNA(VLOOKUP($B58,'Race 1'!$A$5:$I$33,8,FALSE)),"DNC",VLOOKUP($B58,'Race 1'!$A$5:$I$33,8,FALSE))</f>
        <v>19</v>
      </c>
      <c r="F58" s="45">
        <f>IF(AND(E58&lt;50,E58&gt;0),400/(E58+3),IF(E58="DNF",400/(E$68+4),0))</f>
        <v>18.181818181818183</v>
      </c>
      <c r="G58" s="44">
        <f>IF(ISNA(VLOOKUP($B58,'Race 2'!$A$5:$I$25,8,FALSE)),"DNC",VLOOKUP($B58,'Race 2'!$A$5:$I$25,8,FALSE))</f>
        <v>16</v>
      </c>
      <c r="H58" s="45">
        <f>IF(AND(G58&lt;50,G58&gt;0),400/(G58+3),IF(G58="DNF",400/(G$68+4),0))</f>
        <v>21.05263157894737</v>
      </c>
      <c r="I58" s="44" t="str">
        <f>IF(ISNA(VLOOKUP($B58,'Race 3'!$A$5:$I$25,8,FALSE)),"DNC",VLOOKUP($B58,'Race 3'!$A$5:$I$25,8,FALSE))</f>
        <v>dnf</v>
      </c>
      <c r="J58" s="45">
        <f>IF(AND(I58&lt;50,I58&gt;0),400/(I58+3),IF(I58="DNF",400/(I$68+4),0))</f>
        <v>17.391304347826086</v>
      </c>
      <c r="K58" s="44">
        <f>IF(ISNA(VLOOKUP($B58,'Race 4'!$A$5:$I$25,8,FALSE)),"DNC",VLOOKUP($B58,'Race 4'!$A$5:$I$25,8,FALSE))</f>
        <v>11</v>
      </c>
      <c r="L58" s="45">
        <f>IF(AND(K58&lt;50,K58&gt;0),400/(K58+3),IF(K58="DNF",400/(K$68+4),0))</f>
        <v>28.571428571428573</v>
      </c>
      <c r="M58" s="44">
        <f>IF(ISNA(VLOOKUP($B58,'Race 5'!$A$5:$I$27,8,FALSE)),"DNC",VLOOKUP($B58,'Race 5'!$A$5:$I$27,8,FALSE))</f>
        <v>14</v>
      </c>
      <c r="N58" s="45">
        <f>IF(AND(M58&lt;50,M58&gt;0),400/(M58+3),IF(M58="DNF",400/(M$68+4),0))</f>
        <v>23.529411764705884</v>
      </c>
      <c r="O58" s="46">
        <f>+N58+L58+J58+H58+F58</f>
        <v>108.72659444472609</v>
      </c>
      <c r="P58" s="47">
        <f>+O58-R58</f>
        <v>91.335290096899996</v>
      </c>
      <c r="Q58" s="48">
        <f>RANK(P58,$P$4:$P$69,0)</f>
        <v>16</v>
      </c>
      <c r="R58" s="50">
        <f>MIN(S58:W58)</f>
        <v>17.391304347826086</v>
      </c>
      <c r="S58" s="50">
        <f>+F58</f>
        <v>18.181818181818183</v>
      </c>
      <c r="T58" s="50">
        <f>+H58</f>
        <v>21.05263157894737</v>
      </c>
      <c r="U58" s="50">
        <f>+J58</f>
        <v>17.391304347826086</v>
      </c>
      <c r="V58" s="50">
        <f>+L58</f>
        <v>28.571428571428573</v>
      </c>
      <c r="W58" s="50">
        <f>+N58</f>
        <v>23.529411764705884</v>
      </c>
    </row>
    <row r="59" spans="1:23" ht="12.75" hidden="1" customHeight="1">
      <c r="A59">
        <f>IF(SUM(E59:N59)=0,0,1)</f>
        <v>0</v>
      </c>
      <c r="B59" s="4">
        <v>323</v>
      </c>
      <c r="C59" s="43" t="str">
        <f>VLOOKUP($B59,[1]Sheet1!$A$3:$C$89,2)</f>
        <v>Exception</v>
      </c>
      <c r="D59" s="43" t="str">
        <f>VLOOKUP($B59,[1]Sheet1!$A$3:$C$89,3)</f>
        <v>R Wenham</v>
      </c>
      <c r="E59" s="44" t="str">
        <f>IF(ISNA(VLOOKUP($B59,'Race 1'!$A$5:$I$33,8,FALSE)),"DNC",VLOOKUP($B59,'Race 1'!$A$5:$I$33,8,FALSE))</f>
        <v>DNC</v>
      </c>
      <c r="F59" s="45">
        <f>IF(AND(E59&lt;50,E59&gt;0),400/(E59+3),IF(E59="DNF",400/(E$68+4),0))</f>
        <v>0</v>
      </c>
      <c r="G59" s="44" t="str">
        <f>IF(ISNA(VLOOKUP($B59,'Race 2'!$A$5:$I$25,8,FALSE)),"DNC",VLOOKUP($B59,'Race 2'!$A$5:$I$25,8,FALSE))</f>
        <v>DNC</v>
      </c>
      <c r="H59" s="45">
        <f>IF(AND(G59&lt;50,G59&gt;0),400/(G59+3),IF(G59="DNF",400/(G$68+4),0))</f>
        <v>0</v>
      </c>
      <c r="I59" s="44" t="str">
        <f>IF(ISNA(VLOOKUP($B59,'Race 3'!$A$5:$I$25,8,FALSE)),"DNC",VLOOKUP($B59,'Race 3'!$A$5:$I$25,8,FALSE))</f>
        <v>DNC</v>
      </c>
      <c r="J59" s="45">
        <f>IF(AND(I59&lt;50,I59&gt;0),400/(I59+3),IF(I59="DNF",400/(I$68+4),0))</f>
        <v>0</v>
      </c>
      <c r="K59" s="44" t="str">
        <f>IF(ISNA(VLOOKUP($B59,'Race 4'!$A$5:$I$25,8,FALSE)),"DNC",VLOOKUP($B59,'Race 4'!$A$5:$I$25,8,FALSE))</f>
        <v>DNC</v>
      </c>
      <c r="L59" s="45">
        <f>IF(AND(K59&lt;50,K59&gt;0),400/(K59+3),IF(K59="DNF",400/(K$68+4),0))</f>
        <v>0</v>
      </c>
      <c r="M59" s="44" t="str">
        <f>IF(ISNA(VLOOKUP($B59,'Race 5'!$A$5:$I$27,8,FALSE)),"DNC",VLOOKUP($B59,'Race 5'!$A$5:$I$27,8,FALSE))</f>
        <v>DNC</v>
      </c>
      <c r="N59" s="45">
        <f>IF(AND(M59&lt;50,M59&gt;0),400/(M59+3),IF(M59="DNF",400/(M$68+4),0))</f>
        <v>0</v>
      </c>
      <c r="O59" s="46">
        <f>+N59+L59+J59+H59+F59</f>
        <v>0</v>
      </c>
      <c r="P59" s="47">
        <f>+O59-R59</f>
        <v>0</v>
      </c>
      <c r="Q59" s="48">
        <f>RANK(P59,$P$4:$P$69,0)</f>
        <v>20</v>
      </c>
      <c r="R59" s="50">
        <f>MIN(S59:W59)</f>
        <v>0</v>
      </c>
      <c r="S59" s="50">
        <f>+F59</f>
        <v>0</v>
      </c>
      <c r="T59" s="50">
        <f>+H59</f>
        <v>0</v>
      </c>
      <c r="U59" s="50">
        <f>+J59</f>
        <v>0</v>
      </c>
      <c r="V59" s="50">
        <f>+L59</f>
        <v>0</v>
      </c>
      <c r="W59" s="50">
        <f>+N59</f>
        <v>0</v>
      </c>
    </row>
    <row r="60" spans="1:23" ht="14" hidden="1">
      <c r="A60">
        <f>IF(SUM(E60:N60)=0,0,1)</f>
        <v>0</v>
      </c>
      <c r="B60" s="4">
        <v>324</v>
      </c>
      <c r="C60" s="43" t="str">
        <f>VLOOKUP($B60,[1]Sheet1!$A$3:$C$89,2)</f>
        <v>Bonnie</v>
      </c>
      <c r="D60" s="43" t="str">
        <f>VLOOKUP($B60,[1]Sheet1!$A$3:$C$89,3)</f>
        <v>G Hore</v>
      </c>
      <c r="E60" s="44" t="str">
        <f>IF(ISNA(VLOOKUP($B60,'Race 1'!$A$5:$I$33,8,FALSE)),"DNC",VLOOKUP($B60,'Race 1'!$A$5:$I$33,8,FALSE))</f>
        <v>DNC</v>
      </c>
      <c r="F60" s="45">
        <f>IF(AND(E60&lt;50,E60&gt;0),400/(E60+3),IF(E60="DNF",400/(E$68+4),0))</f>
        <v>0</v>
      </c>
      <c r="G60" s="44" t="str">
        <f>IF(ISNA(VLOOKUP($B60,'Race 2'!$A$5:$I$25,8,FALSE)),"DNC",VLOOKUP($B60,'Race 2'!$A$5:$I$25,8,FALSE))</f>
        <v>DNC</v>
      </c>
      <c r="H60" s="45">
        <f>IF(AND(G60&lt;50,G60&gt;0),400/(G60+3),IF(G60="DNF",400/(G$68+4),0))</f>
        <v>0</v>
      </c>
      <c r="I60" s="44" t="str">
        <f>IF(ISNA(VLOOKUP($B60,'Race 3'!$A$5:$I$25,8,FALSE)),"DNC",VLOOKUP($B60,'Race 3'!$A$5:$I$25,8,FALSE))</f>
        <v>DNC</v>
      </c>
      <c r="J60" s="45">
        <f>IF(AND(I60&lt;50,I60&gt;0),400/(I60+3),IF(I60="DNF",400/(I$68+4),0))</f>
        <v>0</v>
      </c>
      <c r="K60" s="44" t="str">
        <f>IF(ISNA(VLOOKUP($B60,'Race 4'!$A$5:$I$25,8,FALSE)),"DNC",VLOOKUP($B60,'Race 4'!$A$5:$I$25,8,FALSE))</f>
        <v>DNC</v>
      </c>
      <c r="L60" s="45">
        <f>IF(AND(K60&lt;50,K60&gt;0),400/(K60+3),IF(K60="DNF",400/(K$68+4),0))</f>
        <v>0</v>
      </c>
      <c r="M60" s="44" t="str">
        <f>IF(ISNA(VLOOKUP($B60,'Race 5'!$A$5:$I$27,8,FALSE)),"DNC",VLOOKUP($B60,'Race 5'!$A$5:$I$27,8,FALSE))</f>
        <v>DNC</v>
      </c>
      <c r="N60" s="45">
        <f>IF(AND(M60&lt;50,M60&gt;0),400/(M60+3),IF(M60="DNF",400/(M$68+4),0))</f>
        <v>0</v>
      </c>
      <c r="O60" s="46">
        <f>+N60+L60+J60+H60+F60</f>
        <v>0</v>
      </c>
      <c r="P60" s="47">
        <f>+O60-R60</f>
        <v>0</v>
      </c>
      <c r="Q60" s="48">
        <f>RANK(P60,$P$4:$P$69,0)</f>
        <v>20</v>
      </c>
      <c r="R60" s="50">
        <f>MIN(S60:W60)</f>
        <v>0</v>
      </c>
      <c r="S60" s="50">
        <f>+F60</f>
        <v>0</v>
      </c>
      <c r="T60" s="50">
        <f>+H60</f>
        <v>0</v>
      </c>
      <c r="U60" s="50">
        <f>+J60</f>
        <v>0</v>
      </c>
      <c r="V60" s="50">
        <f>+L60</f>
        <v>0</v>
      </c>
      <c r="W60" s="50">
        <f>+N60</f>
        <v>0</v>
      </c>
    </row>
    <row r="61" spans="1:23" ht="12.75" hidden="1" customHeight="1">
      <c r="A61">
        <f>IF(SUM(E61:N61)=0,0,1)</f>
        <v>0</v>
      </c>
      <c r="B61" s="4">
        <v>326</v>
      </c>
      <c r="C61" s="43" t="str">
        <f>VLOOKUP($B61,[1]Sheet1!$A$3:$C$89,2)</f>
        <v>Tracker</v>
      </c>
      <c r="D61" s="43" t="str">
        <f>VLOOKUP($B61,[1]Sheet1!$A$3:$C$89,3)</f>
        <v>T Park</v>
      </c>
      <c r="E61" s="44" t="str">
        <f>IF(ISNA(VLOOKUP($B61,'Race 1'!$A$5:$I$33,8,FALSE)),"DNC",VLOOKUP($B61,'Race 1'!$A$5:$I$33,8,FALSE))</f>
        <v>DNC</v>
      </c>
      <c r="F61" s="45">
        <f>IF(AND(E61&lt;50,E61&gt;0),400/(E61+3),IF(E61="DNF",400/(E$68+4),0))</f>
        <v>0</v>
      </c>
      <c r="G61" s="44" t="str">
        <f>IF(ISNA(VLOOKUP($B61,'Race 2'!$A$5:$I$25,8,FALSE)),"DNC",VLOOKUP($B61,'Race 2'!$A$5:$I$25,8,FALSE))</f>
        <v>DNC</v>
      </c>
      <c r="H61" s="45">
        <f>IF(AND(G61&lt;50,G61&gt;0),400/(G61+3),IF(G61="DNF",400/(G$68+4),0))</f>
        <v>0</v>
      </c>
      <c r="I61" s="44" t="str">
        <f>IF(ISNA(VLOOKUP($B61,'Race 3'!$A$5:$I$25,8,FALSE)),"DNC",VLOOKUP($B61,'Race 3'!$A$5:$I$25,8,FALSE))</f>
        <v>DNC</v>
      </c>
      <c r="J61" s="45">
        <f>IF(AND(I61&lt;50,I61&gt;0),400/(I61+3),IF(I61="DNF",400/(I$68+4),0))</f>
        <v>0</v>
      </c>
      <c r="K61" s="44" t="str">
        <f>IF(ISNA(VLOOKUP($B61,'Race 4'!$A$5:$I$25,8,FALSE)),"DNC",VLOOKUP($B61,'Race 4'!$A$5:$I$25,8,FALSE))</f>
        <v>DNC</v>
      </c>
      <c r="L61" s="45">
        <f>IF(AND(K61&lt;50,K61&gt;0),400/(K61+3),IF(K61="DNF",400/(K$68+4),0))</f>
        <v>0</v>
      </c>
      <c r="M61" s="44" t="str">
        <f>IF(ISNA(VLOOKUP($B61,'Race 5'!$A$5:$I$27,8,FALSE)),"DNC",VLOOKUP($B61,'Race 5'!$A$5:$I$27,8,FALSE))</f>
        <v>DNC</v>
      </c>
      <c r="N61" s="45">
        <f>IF(AND(M61&lt;50,M61&gt;0),400/(M61+3),IF(M61="DNF",400/(M$68+4),0))</f>
        <v>0</v>
      </c>
      <c r="O61" s="46">
        <f>+N61+L61+J61+H61+F61</f>
        <v>0</v>
      </c>
      <c r="P61" s="47">
        <f>+O61-R61</f>
        <v>0</v>
      </c>
      <c r="Q61" s="48">
        <f>RANK(P61,$P$4:$P$69,0)</f>
        <v>20</v>
      </c>
      <c r="R61" s="50">
        <f>MIN(S61:W61)</f>
        <v>0</v>
      </c>
      <c r="S61" s="50">
        <f>+F61</f>
        <v>0</v>
      </c>
      <c r="T61" s="50">
        <f>+H61</f>
        <v>0</v>
      </c>
      <c r="U61" s="50">
        <f>+J61</f>
        <v>0</v>
      </c>
      <c r="V61" s="50">
        <f>+L61</f>
        <v>0</v>
      </c>
      <c r="W61" s="50">
        <f>+N61</f>
        <v>0</v>
      </c>
    </row>
    <row r="62" spans="1:23" ht="12.75" hidden="1" customHeight="1">
      <c r="A62">
        <f>IF(SUM(E62:N62)=0,0,1)</f>
        <v>0</v>
      </c>
      <c r="B62" s="4">
        <v>327</v>
      </c>
      <c r="C62" s="43" t="str">
        <f>VLOOKUP($B62,[1]Sheet1!$A$3:$C$89,2)</f>
        <v>Saucy Susan</v>
      </c>
      <c r="D62" s="43" t="str">
        <f>VLOOKUP($B62,[1]Sheet1!$A$3:$C$89,3)</f>
        <v>K Dawson</v>
      </c>
      <c r="E62" s="44" t="str">
        <f>IF(ISNA(VLOOKUP($B62,'Race 1'!$A$5:$I$33,8,FALSE)),"DNC",VLOOKUP($B62,'Race 1'!$A$5:$I$33,8,FALSE))</f>
        <v>DNC</v>
      </c>
      <c r="F62" s="45">
        <f>IF(AND(E62&lt;50,E62&gt;0),400/(E62+3),IF(E62="DNF",400/(E$68+4),0))</f>
        <v>0</v>
      </c>
      <c r="G62" s="44" t="str">
        <f>IF(ISNA(VLOOKUP($B62,'Race 2'!$A$5:$I$25,8,FALSE)),"DNC",VLOOKUP($B62,'Race 2'!$A$5:$I$25,8,FALSE))</f>
        <v>DNC</v>
      </c>
      <c r="H62" s="45">
        <f>IF(AND(G62&lt;50,G62&gt;0),400/(G62+3),IF(G62="DNF",400/(G$68+4),0))</f>
        <v>0</v>
      </c>
      <c r="I62" s="44" t="str">
        <f>IF(ISNA(VLOOKUP($B62,'Race 3'!$A$5:$I$25,8,FALSE)),"DNC",VLOOKUP($B62,'Race 3'!$A$5:$I$25,8,FALSE))</f>
        <v>DNC</v>
      </c>
      <c r="J62" s="45">
        <f>IF(AND(I62&lt;50,I62&gt;0),400/(I62+3),IF(I62="DNF",400/(I$68+4),0))</f>
        <v>0</v>
      </c>
      <c r="K62" s="44" t="str">
        <f>IF(ISNA(VLOOKUP($B62,'Race 4'!$A$5:$I$25,8,FALSE)),"DNC",VLOOKUP($B62,'Race 4'!$A$5:$I$25,8,FALSE))</f>
        <v>DNC</v>
      </c>
      <c r="L62" s="45">
        <f>IF(AND(K62&lt;50,K62&gt;0),400/(K62+3),IF(K62="DNF",400/(K$68+4),0))</f>
        <v>0</v>
      </c>
      <c r="M62" s="44" t="str">
        <f>IF(ISNA(VLOOKUP($B62,'Race 5'!$A$5:$I$27,8,FALSE)),"DNC",VLOOKUP($B62,'Race 5'!$A$5:$I$27,8,FALSE))</f>
        <v>DNC</v>
      </c>
      <c r="N62" s="45">
        <f>IF(AND(M62&lt;50,M62&gt;0),400/(M62+3),IF(M62="DNF",400/(M$68+4),0))</f>
        <v>0</v>
      </c>
      <c r="O62" s="46">
        <f>+N62+L62+J62+H62+F62</f>
        <v>0</v>
      </c>
      <c r="P62" s="47">
        <f>+O62-R62</f>
        <v>0</v>
      </c>
      <c r="Q62" s="48">
        <f>RANK(P62,$P$4:$P$69,0)</f>
        <v>20</v>
      </c>
      <c r="R62" s="50">
        <f>MIN(S62:W62)</f>
        <v>0</v>
      </c>
      <c r="S62" s="50">
        <f>+F62</f>
        <v>0</v>
      </c>
      <c r="T62" s="50">
        <f>+H62</f>
        <v>0</v>
      </c>
      <c r="U62" s="50">
        <f>+J62</f>
        <v>0</v>
      </c>
      <c r="V62" s="50">
        <f>+L62</f>
        <v>0</v>
      </c>
      <c r="W62" s="50">
        <f>+N62</f>
        <v>0</v>
      </c>
    </row>
    <row r="63" spans="1:23" ht="12.75" hidden="1" customHeight="1">
      <c r="A63">
        <f>IF(SUM(E63:N63)=0,0,1)</f>
        <v>0</v>
      </c>
      <c r="B63" s="4">
        <v>330</v>
      </c>
      <c r="C63" s="43" t="str">
        <f>VLOOKUP($B63,[1]Sheet1!$A$3:$C$89,2)</f>
        <v>Kiwi Monogams</v>
      </c>
      <c r="D63" s="43">
        <f>VLOOKUP($B63,[1]Sheet1!$A$3:$C$89,3)</f>
        <v>0</v>
      </c>
      <c r="E63" s="44" t="str">
        <f>IF(ISNA(VLOOKUP($B63,'Race 1'!$A$5:$I$33,8,FALSE)),"DNC",VLOOKUP($B63,'Race 1'!$A$5:$I$33,8,FALSE))</f>
        <v>DNC</v>
      </c>
      <c r="F63" s="45">
        <f>IF(AND(E63&lt;50,E63&gt;0),400/(E63+3),IF(E63="DNF",400/(E$68+4),0))</f>
        <v>0</v>
      </c>
      <c r="G63" s="44" t="str">
        <f>IF(ISNA(VLOOKUP($B63,'Race 2'!$A$5:$I$25,8,FALSE)),"DNC",VLOOKUP($B63,'Race 2'!$A$5:$I$25,8,FALSE))</f>
        <v>DNC</v>
      </c>
      <c r="H63" s="45">
        <f>IF(AND(G63&lt;50,G63&gt;0),400/(G63+3),IF(G63="DNF",400/(G$68+4),0))</f>
        <v>0</v>
      </c>
      <c r="I63" s="44" t="str">
        <f>IF(ISNA(VLOOKUP($B63,'Race 3'!$A$5:$I$25,8,FALSE)),"DNC",VLOOKUP($B63,'Race 3'!$A$5:$I$25,8,FALSE))</f>
        <v>DNC</v>
      </c>
      <c r="J63" s="45">
        <f>IF(AND(I63&lt;50,I63&gt;0),400/(I63+3),IF(I63="DNF",400/(I$68+4),0))</f>
        <v>0</v>
      </c>
      <c r="K63" s="44" t="str">
        <f>IF(ISNA(VLOOKUP($B63,'Race 4'!$A$5:$I$25,8,FALSE)),"DNC",VLOOKUP($B63,'Race 4'!$A$5:$I$25,8,FALSE))</f>
        <v>DNC</v>
      </c>
      <c r="L63" s="45">
        <f>IF(AND(K63&lt;50,K63&gt;0),400/(K63+3),IF(K63="DNF",400/(K$68+4),0))</f>
        <v>0</v>
      </c>
      <c r="M63" s="44" t="str">
        <f>IF(ISNA(VLOOKUP($B63,'Race 5'!$A$5:$I$27,8,FALSE)),"DNC",VLOOKUP($B63,'Race 5'!$A$5:$I$27,8,FALSE))</f>
        <v>DNC</v>
      </c>
      <c r="N63" s="45">
        <f>IF(AND(M63&lt;50,M63&gt;0),400/(M63+3),IF(M63="DNF",400/(M$68+4),0))</f>
        <v>0</v>
      </c>
      <c r="O63" s="46">
        <f>+N63+L63+J63+H63+F63</f>
        <v>0</v>
      </c>
      <c r="P63" s="47">
        <f>+O63-R63</f>
        <v>0</v>
      </c>
      <c r="Q63" s="48">
        <f>RANK(P63,$P$4:$P$69,0)</f>
        <v>20</v>
      </c>
      <c r="R63" s="50">
        <f>MIN(S63:W63)</f>
        <v>0</v>
      </c>
      <c r="S63" s="50">
        <f>+F63</f>
        <v>0</v>
      </c>
      <c r="T63" s="50">
        <f>+H63</f>
        <v>0</v>
      </c>
      <c r="U63" s="50">
        <f>+J63</f>
        <v>0</v>
      </c>
      <c r="V63" s="50">
        <f>+L63</f>
        <v>0</v>
      </c>
      <c r="W63" s="50">
        <f>+N63</f>
        <v>0</v>
      </c>
    </row>
    <row r="64" spans="1:23" ht="12.75" customHeight="1">
      <c r="A64">
        <f>IF(SUM(E64:N64)=0,0,1)</f>
        <v>1</v>
      </c>
      <c r="B64" s="4">
        <v>147</v>
      </c>
      <c r="C64" s="43" t="str">
        <f>VLOOKUP($B64,[1]Sheet1!$A$3:$C$89,2)</f>
        <v>Zero</v>
      </c>
      <c r="D64" s="43" t="str">
        <f>VLOOKUP($B64,[1]Sheet1!$A$3:$C$89,3)</f>
        <v>A Aitken</v>
      </c>
      <c r="E64" s="44">
        <f>IF(ISNA(VLOOKUP($B64,'Race 1'!$A$5:$I$33,8,FALSE)),"DNC",VLOOKUP($B64,'Race 1'!$A$5:$I$33,8,FALSE))</f>
        <v>17</v>
      </c>
      <c r="F64" s="45">
        <f>IF(AND(E64&lt;50,E64&gt;0),400/(E64+3),IF(E64="DNF",400/(E$68+4),0))</f>
        <v>20</v>
      </c>
      <c r="G64" s="44" t="str">
        <f>IF(ISNA(VLOOKUP($B64,'Race 2'!$A$5:$I$25,8,FALSE)),"DNC",VLOOKUP($B64,'Race 2'!$A$5:$I$25,8,FALSE))</f>
        <v>dnf</v>
      </c>
      <c r="H64" s="45">
        <f>IF(AND(G64&lt;50,G64&gt;0),400/(G64+3),IF(G64="DNF",400/(G$68+4),0))</f>
        <v>17.391304347826086</v>
      </c>
      <c r="I64" s="44">
        <f>IF(ISNA(VLOOKUP($B64,'Race 3'!$A$5:$I$25,8,FALSE)),"DNC",VLOOKUP($B64,'Race 3'!$A$5:$I$25,8,FALSE))</f>
        <v>11</v>
      </c>
      <c r="J64" s="45">
        <f>IF(AND(I64&lt;50,I64&gt;0),400/(I64+3),IF(I64="DNF",400/(I$68+4),0))</f>
        <v>28.571428571428573</v>
      </c>
      <c r="K64" s="44" t="str">
        <f>IF(ISNA(VLOOKUP($B64,'Race 4'!$A$5:$I$25,8,FALSE)),"DNC",VLOOKUP($B64,'Race 4'!$A$5:$I$25,8,FALSE))</f>
        <v>dnf</v>
      </c>
      <c r="L64" s="45">
        <f>IF(AND(K64&lt;50,K64&gt;0),400/(K64+3),IF(K64="DNF",400/(K$68+4),0))</f>
        <v>19.047619047619047</v>
      </c>
      <c r="M64" s="44">
        <f>IF(ISNA(VLOOKUP($B64,'Race 5'!$A$5:$I$27,8,FALSE)),"DNC",VLOOKUP($B64,'Race 5'!$A$5:$I$27,8,FALSE))</f>
        <v>17</v>
      </c>
      <c r="N64" s="45">
        <f>IF(AND(M64&lt;50,M64&gt;0),400/(M64+3),IF(M64="DNF",400/(M$68+4),0))</f>
        <v>20</v>
      </c>
      <c r="O64" s="46">
        <f>+N64+L64+J64+H64+F64</f>
        <v>105.01035196687371</v>
      </c>
      <c r="P64" s="47">
        <f>+O64-R64</f>
        <v>87.61904761904762</v>
      </c>
      <c r="Q64" s="48">
        <f>RANK(P64,$P$4:$P$69,0)</f>
        <v>17</v>
      </c>
      <c r="R64" s="50">
        <f>MIN(S64:W64)</f>
        <v>17.391304347826086</v>
      </c>
      <c r="S64" s="50">
        <f>+F64</f>
        <v>20</v>
      </c>
      <c r="T64" s="50">
        <f>+H64</f>
        <v>17.391304347826086</v>
      </c>
      <c r="U64" s="50">
        <f>+J64</f>
        <v>28.571428571428573</v>
      </c>
      <c r="V64" s="50">
        <f>+L64</f>
        <v>19.047619047619047</v>
      </c>
      <c r="W64" s="50">
        <f>+N64</f>
        <v>20</v>
      </c>
    </row>
    <row r="65" spans="1:23" ht="12.75" customHeight="1">
      <c r="A65">
        <f>IF(SUM(E65:N65)=0,0,1)</f>
        <v>1</v>
      </c>
      <c r="B65" s="4">
        <v>85</v>
      </c>
      <c r="C65" s="43" t="str">
        <f>VLOOKUP($B65,[1]Sheet1!$A$3:$C$89,2)</f>
        <v>Gamble</v>
      </c>
      <c r="D65" s="43" t="str">
        <f>VLOOKUP($B65,[1]Sheet1!$A$3:$C$89,3)</f>
        <v>R Wenham</v>
      </c>
      <c r="E65" s="44">
        <f>IF(ISNA(VLOOKUP($B65,'Race 1'!$A$5:$I$33,8,FALSE)),"DNC",VLOOKUP($B65,'Race 1'!$A$5:$I$33,8,FALSE))</f>
        <v>12</v>
      </c>
      <c r="F65" s="45">
        <f>IF(AND(E65&lt;50,E65&gt;0),400/(E65+3),IF(E65="DNF",400/(E$68+4),0))</f>
        <v>26.666666666666668</v>
      </c>
      <c r="G65" s="44">
        <f>IF(ISNA(VLOOKUP($B65,'Race 2'!$A$5:$I$25,8,FALSE)),"DNC",VLOOKUP($B65,'Race 2'!$A$5:$I$25,8,FALSE))</f>
        <v>7</v>
      </c>
      <c r="H65" s="45">
        <f>IF(AND(G65&lt;50,G65&gt;0),400/(G65+3),IF(G65="DNF",400/(G$68+4),0))</f>
        <v>40</v>
      </c>
      <c r="I65" s="44" t="str">
        <f>IF(ISNA(VLOOKUP($B65,'Race 3'!$A$5:$I$25,8,FALSE)),"DNC",VLOOKUP($B65,'Race 3'!$A$5:$I$25,8,FALSE))</f>
        <v>dnf</v>
      </c>
      <c r="J65" s="45">
        <f>IF(AND(I65&lt;50,I65&gt;0),400/(I65+3),IF(I65="DNF",400/(I$68+4),0))</f>
        <v>17.391304347826086</v>
      </c>
      <c r="K65" s="44" t="str">
        <f>IF(ISNA(VLOOKUP($B65,'Race 4'!$A$5:$I$25,8,FALSE)),"DNC",VLOOKUP($B65,'Race 4'!$A$5:$I$25,8,FALSE))</f>
        <v>DNC</v>
      </c>
      <c r="L65" s="45">
        <f>IF(AND(K65&lt;50,K65&gt;0),400/(K65+3),IF(K65="DNF",400/(K$68+4),0))</f>
        <v>0</v>
      </c>
      <c r="M65" s="44" t="str">
        <f>IF(ISNA(VLOOKUP($B65,'Race 5'!$A$5:$I$27,8,FALSE)),"DNC",VLOOKUP($B65,'Race 5'!$A$5:$I$27,8,FALSE))</f>
        <v>DNC</v>
      </c>
      <c r="N65" s="45">
        <f>IF(AND(M65&lt;50,M65&gt;0),400/(M65+3),IF(M65="DNF",400/(M$68+4),0))</f>
        <v>0</v>
      </c>
      <c r="O65" s="46">
        <f>+N65+L65+J65+H65+F65</f>
        <v>84.05797101449275</v>
      </c>
      <c r="P65" s="47">
        <f>+O65-R65</f>
        <v>84.05797101449275</v>
      </c>
      <c r="Q65" s="48">
        <f>RANK(P65,$P$4:$P$69,0)</f>
        <v>18</v>
      </c>
      <c r="R65" s="50">
        <f>MIN(S65:W65)</f>
        <v>0</v>
      </c>
      <c r="S65" s="50">
        <f>+F65</f>
        <v>26.666666666666668</v>
      </c>
      <c r="T65" s="50">
        <f>+H65</f>
        <v>40</v>
      </c>
      <c r="U65" s="50">
        <f>+J65</f>
        <v>17.391304347826086</v>
      </c>
      <c r="V65" s="50">
        <f>+L65</f>
        <v>0</v>
      </c>
      <c r="W65" s="50">
        <f>+N65</f>
        <v>0</v>
      </c>
    </row>
    <row r="66" spans="1:23" ht="14">
      <c r="A66">
        <f>IF(SUM(E66:N66)=0,0,1)</f>
        <v>1</v>
      </c>
      <c r="B66" s="4">
        <v>318</v>
      </c>
      <c r="C66" s="43" t="str">
        <f>VLOOKUP($B66,[1]Sheet1!$A$3:$C$89,2)</f>
        <v>Rain Dog</v>
      </c>
      <c r="D66" s="43" t="str">
        <f>VLOOKUP($B66,[1]Sheet1!$A$3:$C$89,3)</f>
        <v>T Park</v>
      </c>
      <c r="E66" s="44">
        <f>IF(ISNA(VLOOKUP($B66,'Race 1'!$A$5:$I$33,8,FALSE)),"DNC",VLOOKUP($B66,'Race 1'!$A$5:$I$33,8,FALSE))</f>
        <v>18</v>
      </c>
      <c r="F66" s="45">
        <f>IF(AND(E66&lt;50,E66&gt;0),400/(E66+3),IF(E66="DNF",400/(E$68+4),0))</f>
        <v>19.047619047619047</v>
      </c>
      <c r="G66" s="44">
        <f>IF(ISNA(VLOOKUP($B66,'Race 2'!$A$5:$I$25,8,FALSE)),"DNC",VLOOKUP($B66,'Race 2'!$A$5:$I$25,8,FALSE))</f>
        <v>18</v>
      </c>
      <c r="H66" s="45">
        <f>IF(AND(G66&lt;50,G66&gt;0),400/(G66+3),IF(G66="DNF",400/(G$68+4),0))</f>
        <v>19.047619047619047</v>
      </c>
      <c r="I66" s="44" t="str">
        <f>IF(ISNA(VLOOKUP($B66,'Race 3'!$A$5:$I$25,8,FALSE)),"DNC",VLOOKUP($B66,'Race 3'!$A$5:$I$25,8,FALSE))</f>
        <v>dnf</v>
      </c>
      <c r="J66" s="45">
        <f>IF(AND(I66&lt;50,I66&gt;0),400/(I66+3),IF(I66="DNF",400/(I$68+4),0))</f>
        <v>17.391304347826086</v>
      </c>
      <c r="K66" s="44" t="str">
        <f>IF(ISNA(VLOOKUP($B66,'Race 4'!$A$5:$I$25,8,FALSE)),"DNC",VLOOKUP($B66,'Race 4'!$A$5:$I$25,8,FALSE))</f>
        <v>DNC</v>
      </c>
      <c r="L66" s="45">
        <f>IF(AND(K66&lt;50,K66&gt;0),400/(K66+3),IF(K66="DNF",400/(K$68+4),0))</f>
        <v>0</v>
      </c>
      <c r="M66" s="44" t="str">
        <f>IF(ISNA(VLOOKUP($B66,'Race 5'!$A$5:$I$27,8,FALSE)),"DNC",VLOOKUP($B66,'Race 5'!$A$5:$I$27,8,FALSE))</f>
        <v>DNC</v>
      </c>
      <c r="N66" s="45">
        <f>IF(AND(M66&lt;50,M66&gt;0),400/(M66+3),IF(M66="DNF",400/(M$68+4),0))</f>
        <v>0</v>
      </c>
      <c r="O66" s="46">
        <f>+N66+L66+J66+H66+F66</f>
        <v>55.486542443064181</v>
      </c>
      <c r="P66" s="47">
        <f>+O66-R66</f>
        <v>55.486542443064181</v>
      </c>
      <c r="Q66" s="48">
        <f>RANK(P66,$P$4:$P$69,0)</f>
        <v>19</v>
      </c>
      <c r="R66" s="50">
        <f>MIN(S66:W66)</f>
        <v>0</v>
      </c>
      <c r="S66" s="50">
        <f>+F66</f>
        <v>19.047619047619047</v>
      </c>
      <c r="T66" s="50">
        <f>+H66</f>
        <v>19.047619047619047</v>
      </c>
      <c r="U66" s="50">
        <f>+J66</f>
        <v>17.391304347826086</v>
      </c>
      <c r="V66" s="50">
        <f>+L66</f>
        <v>0</v>
      </c>
      <c r="W66" s="50">
        <f>+N66</f>
        <v>0</v>
      </c>
    </row>
    <row r="67" spans="1:23" ht="14">
      <c r="R67" s="50"/>
      <c r="S67" s="50"/>
      <c r="T67" s="50"/>
      <c r="U67" s="50"/>
      <c r="V67" s="50"/>
      <c r="W67" s="50"/>
    </row>
    <row r="68" spans="1:23" ht="14">
      <c r="C68" s="72" t="s">
        <v>31</v>
      </c>
      <c r="D68" s="50"/>
      <c r="E68" s="4">
        <f t="shared" ref="E68:M68" si="20">MAX(E4:E67)+COUNTIF(E4:E67,"dnf")+COUNTIF(E4:E67,"OCS")</f>
        <v>19</v>
      </c>
      <c r="F68" s="4"/>
      <c r="G68" s="4">
        <f t="shared" si="20"/>
        <v>19</v>
      </c>
      <c r="H68" s="4"/>
      <c r="I68" s="4">
        <f t="shared" si="20"/>
        <v>19</v>
      </c>
      <c r="J68" s="4"/>
      <c r="K68" s="4">
        <f t="shared" si="20"/>
        <v>17</v>
      </c>
      <c r="L68" s="4"/>
      <c r="M68" s="4">
        <f t="shared" si="20"/>
        <v>17</v>
      </c>
      <c r="N68" s="51"/>
      <c r="O68" s="49"/>
      <c r="P68" s="49"/>
      <c r="Q68" s="49"/>
      <c r="R68" s="50"/>
      <c r="S68" s="50"/>
      <c r="T68" s="50"/>
      <c r="U68" s="50"/>
      <c r="V68" s="50"/>
      <c r="W68" s="50"/>
    </row>
    <row r="69" spans="1:23" ht="14">
      <c r="B69" s="49"/>
      <c r="C69" s="50"/>
      <c r="D69" s="50"/>
      <c r="E69" s="49"/>
      <c r="F69" s="51"/>
      <c r="G69" s="49"/>
      <c r="H69" s="51"/>
      <c r="I69" s="49"/>
      <c r="J69" s="51"/>
      <c r="K69" s="49"/>
      <c r="L69" s="51"/>
      <c r="M69" s="49"/>
      <c r="N69" s="51"/>
      <c r="O69" s="49"/>
      <c r="P69" s="49"/>
      <c r="Q69" s="49"/>
      <c r="R69" s="50"/>
      <c r="S69" s="50"/>
      <c r="T69" s="50"/>
      <c r="U69" s="50"/>
      <c r="V69" s="50"/>
      <c r="W69" s="50"/>
    </row>
  </sheetData>
  <autoFilter ref="A3:W66">
    <filterColumn colId="1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3"/>
        <filter val="4"/>
        <filter val="5"/>
        <filter val="6"/>
        <filter val="7"/>
        <filter val="8"/>
        <filter val="9"/>
      </filters>
    </filterColumn>
    <sortState ref="A7:W66">
      <sortCondition ref="Q3:Q66"/>
    </sortState>
  </autoFilter>
  <mergeCells count="6">
    <mergeCell ref="M2:N2"/>
    <mergeCell ref="B1:D1"/>
    <mergeCell ref="E2:F2"/>
    <mergeCell ref="G2:H2"/>
    <mergeCell ref="I2:J2"/>
    <mergeCell ref="K2:L2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Race 1</vt:lpstr>
      <vt:lpstr>Race 2</vt:lpstr>
      <vt:lpstr>Race 3</vt:lpstr>
      <vt:lpstr>Race 4</vt:lpstr>
      <vt:lpstr>Race 5</vt:lpstr>
      <vt:lpstr>Overall Champ</vt:lpstr>
      <vt:lpstr>Overall HCap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Le Page</dc:creator>
  <cp:lastModifiedBy>Cathryn Bridges</cp:lastModifiedBy>
  <dcterms:created xsi:type="dcterms:W3CDTF">2006-12-27T02:31:59Z</dcterms:created>
  <dcterms:modified xsi:type="dcterms:W3CDTF">2021-03-28T11:48:13Z</dcterms:modified>
</cp:coreProperties>
</file>